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 firstSheet="5" activeTab="8"/>
  </bookViews>
  <sheets>
    <sheet name="Instructions" sheetId="1" r:id="rId1"/>
    <sheet name="Startup Expenses" sheetId="2" r:id="rId2"/>
    <sheet name="Equipment Cost Estimator" sheetId="3" r:id="rId3"/>
    <sheet name="Lease vs Buy" sheetId="4" r:id="rId4"/>
    <sheet name="Monthly Operating Expenses" sheetId="5" r:id="rId5"/>
    <sheet name="Working Capital Calculator" sheetId="6" r:id="rId6"/>
    <sheet name="Startup Investment Summary" sheetId="7" r:id="rId7"/>
    <sheet name="Budget vs Actual Tracker" sheetId="8" r:id="rId8"/>
    <sheet name="Break-Even Estimate" sheetId="9" r:id="rId9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" i="9" l="1"/>
  <c r="B12" i="9"/>
  <c r="B14" i="9" s="1"/>
  <c r="B15" i="9" s="1"/>
  <c r="C16" i="8"/>
  <c r="B13" i="8"/>
  <c r="D13" i="8" s="1"/>
  <c r="B12" i="8"/>
  <c r="E12" i="8" s="1"/>
  <c r="B11" i="8"/>
  <c r="E11" i="8" s="1"/>
  <c r="B10" i="8"/>
  <c r="E10" i="8" s="1"/>
  <c r="D9" i="8"/>
  <c r="B9" i="8"/>
  <c r="E9" i="8" s="1"/>
  <c r="B8" i="8"/>
  <c r="E8" i="8" s="1"/>
  <c r="B7" i="8"/>
  <c r="E7" i="8" s="1"/>
  <c r="E6" i="8"/>
  <c r="D6" i="8"/>
  <c r="B6" i="8"/>
  <c r="B22" i="5"/>
  <c r="B6" i="6" s="1"/>
  <c r="B13" i="6" s="1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22" i="5" s="1"/>
  <c r="C19" i="4"/>
  <c r="B19" i="4"/>
  <c r="C18" i="4"/>
  <c r="B18" i="4"/>
  <c r="C17" i="4"/>
  <c r="B17" i="4"/>
  <c r="C16" i="4"/>
  <c r="C20" i="4" s="1"/>
  <c r="B16" i="4"/>
  <c r="B20" i="4" s="1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24" i="3" s="1"/>
  <c r="C41" i="2"/>
  <c r="C40" i="2"/>
  <c r="C39" i="2"/>
  <c r="C38" i="2"/>
  <c r="C37" i="2"/>
  <c r="C36" i="2"/>
  <c r="C35" i="2"/>
  <c r="C34" i="2"/>
  <c r="C30" i="2"/>
  <c r="B6" i="7" s="1"/>
  <c r="D7" i="8" l="1"/>
  <c r="D8" i="8"/>
  <c r="B7" i="7"/>
  <c r="B14" i="8"/>
  <c r="C22" i="4"/>
  <c r="B22" i="4"/>
  <c r="B14" i="6"/>
  <c r="B15" i="6" s="1"/>
  <c r="E13" i="8"/>
  <c r="D11" i="8"/>
  <c r="B8" i="9"/>
  <c r="D12" i="8"/>
  <c r="D10" i="8"/>
  <c r="B9" i="7" l="1"/>
  <c r="B13" i="7" s="1"/>
  <c r="B16" i="7" s="1"/>
  <c r="B15" i="8"/>
  <c r="B8" i="7"/>
  <c r="E14" i="8"/>
  <c r="D14" i="8"/>
  <c r="B16" i="8"/>
  <c r="E16" i="8" l="1"/>
  <c r="D16" i="8"/>
  <c r="E15" i="8"/>
  <c r="D15" i="8"/>
</calcChain>
</file>

<file path=xl/sharedStrings.xml><?xml version="1.0" encoding="utf-8"?>
<sst xmlns="http://schemas.openxmlformats.org/spreadsheetml/2006/main" count="301" uniqueCount="226">
  <si>
    <t>Print Shop Startup Budget Calculator</t>
  </si>
  <si>
    <t>A Subli Genius Print planning tool for new sublimation &amp; print businesses</t>
  </si>
  <si>
    <t>How To Use This Workbook</t>
  </si>
  <si>
    <t>•  This workbook has 8 linked tabs. Fill in the BLUE cells with your own numbers — everything else calculates automatically.</t>
  </si>
  <si>
    <t>•  Work through the tabs roughly in order: Startup Expenses -&gt; Equipment Cost Estimator -&gt; Lease vs. Buy -&gt; Monthly Operating Expenses -&gt; Working Capital -&gt; Total Startup Investment Summary -&gt; Budget vs. Actual -&gt; Break-Even Estimate.</t>
  </si>
  <si>
    <t>•  The Summary tab pulls totals from every other tab automatically, so fill in the detail tabs first.</t>
  </si>
  <si>
    <t>•  Every number is an estimate. Get 2-3 real quotes for equipment and lease terms before finalizing your budget.</t>
  </si>
  <si>
    <t>Color Key</t>
  </si>
  <si>
    <t>Blue text</t>
  </si>
  <si>
    <t>A number you type in / an assumption you set</t>
  </si>
  <si>
    <t>Black text</t>
  </si>
  <si>
    <t>Green text</t>
  </si>
  <si>
    <t>A link pulling a total from another tab</t>
  </si>
  <si>
    <t>What's Inside</t>
  </si>
  <si>
    <t>Subli Genius Print  |  Spokane, WA &amp; Sialkot, Punjab  |  This tool is for planning purposes only and does not constitute financial or legal advice.</t>
  </si>
  <si>
    <t>One-Time Startup Expenses</t>
  </si>
  <si>
    <t>Everything you pay once to get the doors open</t>
  </si>
  <si>
    <t>One-Time Startup Expense Items</t>
  </si>
  <si>
    <t>Category</t>
  </si>
  <si>
    <t>Item</t>
  </si>
  <si>
    <t>Estimated Cost</t>
  </si>
  <si>
    <t>Notes</t>
  </si>
  <si>
    <t>Business Registration &amp; Licensing</t>
  </si>
  <si>
    <t>LLC / business registration fees</t>
  </si>
  <si>
    <t>State filing fee</t>
  </si>
  <si>
    <t>Business license &amp; permits</t>
  </si>
  <si>
    <t>City/county + any sublimation/print permits</t>
  </si>
  <si>
    <t>EIN / tax registration</t>
  </si>
  <si>
    <t>Usually free, budget for accountant time</t>
  </si>
  <si>
    <t>Trademark / brand registration</t>
  </si>
  <si>
    <t>Optional</t>
  </si>
  <si>
    <t>Location &amp; Buildout</t>
  </si>
  <si>
    <t>Lease deposit / first month rent</t>
  </si>
  <si>
    <t>Buildout / renovations</t>
  </si>
  <si>
    <t>Electrical for heat presses, ventilation</t>
  </si>
  <si>
    <t>Furniture &amp; fixtures</t>
  </si>
  <si>
    <t>Workbenches, shelving, packing station</t>
  </si>
  <si>
    <t>Utilities setup / deposits</t>
  </si>
  <si>
    <t>Power, internet</t>
  </si>
  <si>
    <t>Initial Inventory</t>
  </si>
  <si>
    <t>Blank apparel starter stock</t>
  </si>
  <si>
    <t>Shirts, hoodies</t>
  </si>
  <si>
    <t>Blank hard goods starter stock</t>
  </si>
  <si>
    <t>Mugs, tumblers, plaques</t>
  </si>
  <si>
    <t>Sublimation paper &amp; ink</t>
  </si>
  <si>
    <t>Packaging &amp; shipping supplies</t>
  </si>
  <si>
    <t>Signage &amp; Branding</t>
  </si>
  <si>
    <t>Storefront / exterior signage</t>
  </si>
  <si>
    <t>Logo &amp; brand design</t>
  </si>
  <si>
    <t>Website &amp; e-commerce setup</t>
  </si>
  <si>
    <t>Insurance</t>
  </si>
  <si>
    <t>General liability insurance (annual)</t>
  </si>
  <si>
    <t>Equipment / property insurance (annual)</t>
  </si>
  <si>
    <t>Professional Services</t>
  </si>
  <si>
    <t>Accountant / bookkeeper setup</t>
  </si>
  <si>
    <t>Legal / contract review</t>
  </si>
  <si>
    <t>Software &amp; Systems</t>
  </si>
  <si>
    <t>POS system setup</t>
  </si>
  <si>
    <t>Design software licenses (RIP, Illustrator, etc.)</t>
  </si>
  <si>
    <t>Year 1</t>
  </si>
  <si>
    <t>Website/e-commerce platform (year 1)</t>
  </si>
  <si>
    <t>Miscellaneous / Contingency</t>
  </si>
  <si>
    <t>Contingency buffer</t>
  </si>
  <si>
    <t>Recommend 10-15% of total</t>
  </si>
  <si>
    <t>Other one-time costs</t>
  </si>
  <si>
    <t>TOTAL ONE-TIME STARTUP EXPENSES</t>
  </si>
  <si>
    <t>Subtotal by Category</t>
  </si>
  <si>
    <t>Subtotal</t>
  </si>
  <si>
    <t>Tip: replace the blue $0 placeholders with real quotes from suppliers. The Total updates automatically and feeds into the Total Startup Investment Summary tab.</t>
  </si>
  <si>
    <t>Equipment Cost Estimator</t>
  </si>
  <si>
    <t>Itemized sublimation &amp; print shop equipment pricing</t>
  </si>
  <si>
    <t>Equipment List</t>
  </si>
  <si>
    <t>Equipment Item</t>
  </si>
  <si>
    <t>Quantity</t>
  </si>
  <si>
    <t>Unit Cost</t>
  </si>
  <si>
    <t>Total Cost</t>
  </si>
  <si>
    <t>New / Used</t>
  </si>
  <si>
    <t>Sublimation printer (wide format)</t>
  </si>
  <si>
    <t>New</t>
  </si>
  <si>
    <t>Sublimation ink &amp; starter cartridges</t>
  </si>
  <si>
    <t>Swing-away heat press (apparel)</t>
  </si>
  <si>
    <t>16x20 standard</t>
  </si>
  <si>
    <t>Clamshell heat press</t>
  </si>
  <si>
    <t>Backup / high-volume</t>
  </si>
  <si>
    <t>Mug press</t>
  </si>
  <si>
    <t>Cap / hat press</t>
  </si>
  <si>
    <t>3-in-1 or multi-attachment press</t>
  </si>
  <si>
    <t>Vinyl cutter / plotter</t>
  </si>
  <si>
    <t>Heat-resistant tape &amp; tools</t>
  </si>
  <si>
    <t>Design workstation (computer)</t>
  </si>
  <si>
    <t>RIP software license</t>
  </si>
  <si>
    <t>Annual or perpetual</t>
  </si>
  <si>
    <t>Design software (Illustrator/CorelDRAW)</t>
  </si>
  <si>
    <t>Annual</t>
  </si>
  <si>
    <t>Point of sale (POS) hardware</t>
  </si>
  <si>
    <t>Work tables / cutting tables</t>
  </si>
  <si>
    <t>Storage shelving</t>
  </si>
  <si>
    <t>Ventilation / fume extraction</t>
  </si>
  <si>
    <t>For heat press area</t>
  </si>
  <si>
    <t>Packaging station equipment</t>
  </si>
  <si>
    <t>Spare parts &amp; consumables buffer</t>
  </si>
  <si>
    <t>TOTAL EQUIPMENT COST</t>
  </si>
  <si>
    <t>Tip: adjust Quantity and Unit Cost (blue cells) for your shop size. Get real vendor quotes — sublimation printer and press prices vary widely by brand and print width.</t>
  </si>
  <si>
    <t>Lease vs. Buy Comparison</t>
  </si>
  <si>
    <t>Compare financing paths for equipment or shop space</t>
  </si>
  <si>
    <t>Assumptions</t>
  </si>
  <si>
    <t>Assumption</t>
  </si>
  <si>
    <t>Value</t>
  </si>
  <si>
    <t>Comparison time horizon (months)</t>
  </si>
  <si>
    <t>Set how many months to compare</t>
  </si>
  <si>
    <t>Buy: upfront purchase price</t>
  </si>
  <si>
    <t>Equipment or space purchase cost</t>
  </si>
  <si>
    <t>Buy: est. monthly maintenance</t>
  </si>
  <si>
    <t>Repairs, service contracts</t>
  </si>
  <si>
    <t>Buy: est. resale value at end of horizon</t>
  </si>
  <si>
    <t>Optional — reduces total cost of buying</t>
  </si>
  <si>
    <t>Lease: upfront deposit / fees</t>
  </si>
  <si>
    <t>Lease: monthly lease payment</t>
  </si>
  <si>
    <t>Lease: est. monthly maintenance</t>
  </si>
  <si>
    <t>Often included in lease</t>
  </si>
  <si>
    <t>Total Cost Comparison Over Horizon</t>
  </si>
  <si>
    <t>Cost Component</t>
  </si>
  <si>
    <t>Buy</t>
  </si>
  <si>
    <t>Lease</t>
  </si>
  <si>
    <t>Upfront cost</t>
  </si>
  <si>
    <t>Recurring payments over horizon</t>
  </si>
  <si>
    <t>Buy has no recurring payment (assumes cash purchase)</t>
  </si>
  <si>
    <t>Maintenance over horizon</t>
  </si>
  <si>
    <t>Less: resale / residual value</t>
  </si>
  <si>
    <t>Buy only</t>
  </si>
  <si>
    <t>TOTAL COST OF OWNERSHIP</t>
  </si>
  <si>
    <t>Difference (Buy − Lease)</t>
  </si>
  <si>
    <t>Tip: leasing usually has lower upfront cost but higher total cost over time. Buying ties up more capital up front but may be cheaper long-term. Re-run this comparison for each major piece of equipment or for your shop space lease.</t>
  </si>
  <si>
    <t>Monthly Operating Expense Tracker</t>
  </si>
  <si>
    <t>Recurring costs once you're open for business</t>
  </si>
  <si>
    <t>Recurring Monthly Expenses</t>
  </si>
  <si>
    <t>Expense Category</t>
  </si>
  <si>
    <t>Monthly Cost</t>
  </si>
  <si>
    <t>Annual Cost</t>
  </si>
  <si>
    <t>Rent / lease payment</t>
  </si>
  <si>
    <t>Utilities (electric, water, gas)</t>
  </si>
  <si>
    <t>Internet &amp; phone</t>
  </si>
  <si>
    <t>Payroll — owner draw</t>
  </si>
  <si>
    <t>Payroll — employees</t>
  </si>
  <si>
    <t>Payroll taxes &amp; benefits</t>
  </si>
  <si>
    <t>Insurance (liability, property)</t>
  </si>
  <si>
    <t>Software subscriptions (RIP, design, POS)</t>
  </si>
  <si>
    <t>Marketing &amp; advertising</t>
  </si>
  <si>
    <t>Pinterest ads, social, SEO tools</t>
  </si>
  <si>
    <t>Website / hosting</t>
  </si>
  <si>
    <t>Supplies &amp; consumables restock</t>
  </si>
  <si>
    <t>Ink, paper, blanks</t>
  </si>
  <si>
    <t>Equipment maintenance</t>
  </si>
  <si>
    <t>Loan / financing payments</t>
  </si>
  <si>
    <t>Shipping &amp; fulfillment</t>
  </si>
  <si>
    <t>Accounting / bookkeeping</t>
  </si>
  <si>
    <t>Miscellaneous</t>
  </si>
  <si>
    <t>TOTAL MONTHLY OPERATING EXPENSES</t>
  </si>
  <si>
    <t>Tip: build this from real vendor bills where you have them. This monthly total feeds the Working Capital and Break-Even tabs automatically.</t>
  </si>
  <si>
    <t>Working Capital Calculator</t>
  </si>
  <si>
    <t>Cash reserve needed to survive the ramp-up period</t>
  </si>
  <si>
    <t>Inputs</t>
  </si>
  <si>
    <t>Input</t>
  </si>
  <si>
    <t>Total Monthly Operating Expenses</t>
  </si>
  <si>
    <t>Linked from Monthly Operating Expenses tab</t>
  </si>
  <si>
    <t>Months of runway to plan for</t>
  </si>
  <si>
    <t>Typical range: 3-6 months while ramping up sales</t>
  </si>
  <si>
    <t>Est. revenue offset in early months (% of opex covered by sales)</t>
  </si>
  <si>
    <t>Conservative: leave at 0% for a fully-funded cushion</t>
  </si>
  <si>
    <t>Safety buffer (%)</t>
  </si>
  <si>
    <t>Extra cushion on top of the base calculation</t>
  </si>
  <si>
    <t>Working Capital Needed</t>
  </si>
  <si>
    <t>Calculation</t>
  </si>
  <si>
    <t>Amount</t>
  </si>
  <si>
    <t>Base working capital (Opex x Months x (1 - Revenue Offset %))</t>
  </si>
  <si>
    <t>Safety buffer amount</t>
  </si>
  <si>
    <t>TOTAL WORKING CAPITAL NEEDED</t>
  </si>
  <si>
    <t>Tip: working capital is the cash cushion that covers operating expenses before your shop is consistently profitable. Most new print shops underestimate this — err generous.</t>
  </si>
  <si>
    <t>Total Startup Investment Summary</t>
  </si>
  <si>
    <t>The full startup picture in one place</t>
  </si>
  <si>
    <t>Startup Investment Breakdown</t>
  </si>
  <si>
    <t>Component</t>
  </si>
  <si>
    <t>Source Tab</t>
  </si>
  <si>
    <t>Startup Expenses</t>
  </si>
  <si>
    <t>Equipment Cost</t>
  </si>
  <si>
    <t>Working Capital Reserve</t>
  </si>
  <si>
    <t>TOTAL STARTUP INVESTMENT NEEDED</t>
  </si>
  <si>
    <t>Funding Gap Analysis</t>
  </si>
  <si>
    <t>Total Startup Investment Needed</t>
  </si>
  <si>
    <t>Cash on hand / personal savings available</t>
  </si>
  <si>
    <t>Committed outside funding (loans, investors, grants)</t>
  </si>
  <si>
    <t>REMAINING FUNDING GAP</t>
  </si>
  <si>
    <t>Tip: this tab automatically pulls totals from Startup Expenses, Equipment Cost Estimator, and Working Capital Calculator. Update those tabs and this summary — and your funding gap — will update instantly.</t>
  </si>
  <si>
    <t>Budget vs. Actual Spending Tracker</t>
  </si>
  <si>
    <t>Log real spending against your plan as you go</t>
  </si>
  <si>
    <t>Startup Expense Categories — Budget vs. Actual</t>
  </si>
  <si>
    <t>Budgeted</t>
  </si>
  <si>
    <t>Actual</t>
  </si>
  <si>
    <t>Variance $</t>
  </si>
  <si>
    <t>Variance %</t>
  </si>
  <si>
    <t>TOTAL</t>
  </si>
  <si>
    <t>Tip: Budgeted amounts link automatically from your other tabs. Fill in Actual (blue) as real invoices/receipts come in. Positive variance = over budget; negative = under budget.</t>
  </si>
  <si>
    <t>Break-Even Estimate</t>
  </si>
  <si>
    <t>How much you need to sell to cover your costs</t>
  </si>
  <si>
    <t>Average selling price per unit / order</t>
  </si>
  <si>
    <t>e.g. average price of a printed shirt or order</t>
  </si>
  <si>
    <t>Average variable cost per unit / order</t>
  </si>
  <si>
    <t>Blank goods, ink, packaging, shipping per unit</t>
  </si>
  <si>
    <t>Total Monthly Fixed Costs (Operating Expenses)</t>
  </si>
  <si>
    <t>Break-Even Calculation</t>
  </si>
  <si>
    <t>Metric</t>
  </si>
  <si>
    <t>Result</t>
  </si>
  <si>
    <t>Contribution margin per unit (Price − Variable Cost)</t>
  </si>
  <si>
    <t>Contribution margin %</t>
  </si>
  <si>
    <t>Break-even units / orders per month</t>
  </si>
  <si>
    <t>Break-even revenue per month</t>
  </si>
  <si>
    <t>Tip: this is your monthly sales target just to cover costs — not to profit. Once you're consistently above this number, every additional sale contributes to profit.</t>
  </si>
  <si>
    <t>A formula that calculates automatically don't overwrite</t>
  </si>
  <si>
    <t>•  Startup Expenses one-time costs to get the doors open</t>
  </si>
  <si>
    <t>•  Equipment Cost Estimator itemized sublimation equipment pricing</t>
  </si>
  <si>
    <t>•  Lease vs. Buy compare financing paths for equipment or space</t>
  </si>
  <si>
    <t>•  Monthly Operating Expenses recurring costs once you're open</t>
  </si>
  <si>
    <t>•  Working Capital Calculator cash reserve needed to survive the ramp-up</t>
  </si>
  <si>
    <t>•  Total Startup Investment Summary the full picture in one place</t>
  </si>
  <si>
    <t>•  Budget vs. Actual Tracker log real spending against your plan</t>
  </si>
  <si>
    <t>•  Break-Even Estimate how much you need to sell to cover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</si>
</sst>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#,##0;&quot;($&quot;#,##0\);\-"/>
    <numFmt numFmtId="165" formatCode="#,##0;\(#,##0\);\-"/>
    <numFmt numFmtId="166" formatCode="0.0%;\(0.0%\);\-"/>
  </numFmts>
  <fonts count="12" x14ac:knownFonts="1">
    <font>
      <sz val="11"/>
      <color theme="1"/>
      <name val="Calibri"/>
      <family val="2"/>
      <charset val="1"/>
    </font>
    <font>
      <b/>
      <sz val="18"/>
      <color rgb="FFFFFFFF"/>
      <name val="Arial"/>
      <charset val="1"/>
    </font>
    <font>
      <i/>
      <sz val="11"/>
      <color rgb="FFFFFFFF"/>
      <name val="Arial"/>
      <charset val="1"/>
    </font>
    <font>
      <b/>
      <sz val="12"/>
      <color rgb="FFFFFFFF"/>
      <name val="Arial"/>
      <charset val="1"/>
    </font>
    <font>
      <sz val="10"/>
      <color rgb="FF000000"/>
      <name val="Arial"/>
      <charset val="1"/>
    </font>
    <font>
      <sz val="10"/>
      <color rgb="FF0000FF"/>
      <name val="Arial"/>
      <charset val="1"/>
    </font>
    <font>
      <sz val="10"/>
      <color rgb="FF008000"/>
      <name val="Arial"/>
      <charset val="1"/>
    </font>
    <font>
      <i/>
      <sz val="9"/>
      <color rgb="FF595959"/>
      <name val="Arial"/>
      <charset val="1"/>
    </font>
    <font>
      <b/>
      <sz val="11"/>
      <color rgb="FFFFFFFF"/>
      <name val="Arial"/>
      <charset val="1"/>
    </font>
    <font>
      <b/>
      <sz val="11"/>
      <color rgb="FF000000"/>
      <name val="Arial"/>
      <charset val="1"/>
    </font>
    <font>
      <b/>
      <sz val="10"/>
      <color rgb="FF000000"/>
      <name val="Arial"/>
      <charset val="1"/>
    </font>
    <font>
      <b/>
      <sz val="13"/>
      <color rgb="FFFFFFFF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1B3A4B"/>
        <bgColor rgb="FF003366"/>
      </patternFill>
    </fill>
    <fill>
      <patternFill patternType="solid">
        <fgColor rgb="FFE8621A"/>
        <bgColor rgb="FFFF8080"/>
      </patternFill>
    </fill>
    <fill>
      <patternFill patternType="solid">
        <fgColor rgb="FFD9D9D9"/>
        <bgColor rgb="FFCCFFCC"/>
      </patternFill>
    </fill>
  </fills>
  <borders count="2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0" fillId="0" borderId="1" xfId="0" applyFont="1" applyBorder="1" applyAlignment="1">
      <alignment horizontal="left" indent="1"/>
    </xf>
    <xf numFmtId="0" fontId="4" fillId="0" borderId="1" xfId="0" applyFont="1" applyBorder="1"/>
    <xf numFmtId="0" fontId="9" fillId="4" borderId="1" xfId="0" applyFont="1" applyFill="1" applyBorder="1" applyAlignment="1">
      <alignment horizontal="left" vertical="center" indent="1"/>
    </xf>
    <xf numFmtId="0" fontId="7" fillId="0" borderId="0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vertical="center" wrapText="1"/>
    </xf>
    <xf numFmtId="0" fontId="3" fillId="3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horizontal="left" vertical="center" indent="1"/>
    </xf>
    <xf numFmtId="0" fontId="1" fillId="2" borderId="0" xfId="0" applyFont="1" applyFill="1" applyBorder="1" applyAlignment="1">
      <alignment horizontal="left" vertical="center" indent="1"/>
    </xf>
    <xf numFmtId="0" fontId="5" fillId="0" borderId="1" xfId="0" applyFont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/>
    <xf numFmtId="0" fontId="6" fillId="0" borderId="1" xfId="0" applyFont="1" applyBorder="1"/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 vertical="center"/>
    </xf>
    <xf numFmtId="164" fontId="9" fillId="4" borderId="1" xfId="0" applyNumberFormat="1" applyFont="1" applyFill="1" applyBorder="1" applyAlignment="1">
      <alignment horizontal="right"/>
    </xf>
    <xf numFmtId="0" fontId="0" fillId="4" borderId="1" xfId="0" applyFill="1" applyBorder="1"/>
    <xf numFmtId="164" fontId="4" fillId="0" borderId="1" xfId="0" applyNumberFormat="1" applyFont="1" applyBorder="1" applyAlignment="1">
      <alignment horizontal="right"/>
    </xf>
    <xf numFmtId="0" fontId="0" fillId="0" borderId="1" xfId="0" applyBorder="1"/>
    <xf numFmtId="165" fontId="5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7" fillId="0" borderId="1" xfId="0" applyFont="1" applyBorder="1"/>
    <xf numFmtId="0" fontId="9" fillId="4" borderId="1" xfId="0" applyFont="1" applyFill="1" applyBorder="1" applyAlignment="1">
      <alignment horizontal="left" indent="1"/>
    </xf>
    <xf numFmtId="0" fontId="10" fillId="0" borderId="1" xfId="0" applyFont="1" applyBorder="1"/>
    <xf numFmtId="164" fontId="9" fillId="0" borderId="1" xfId="0" applyNumberFormat="1" applyFont="1" applyBorder="1" applyAlignment="1">
      <alignment horizontal="right"/>
    </xf>
    <xf numFmtId="164" fontId="6" fillId="0" borderId="1" xfId="0" applyNumberFormat="1" applyFont="1" applyBorder="1" applyAlignment="1">
      <alignment horizontal="right"/>
    </xf>
    <xf numFmtId="166" fontId="5" fillId="0" borderId="1" xfId="0" applyNumberFormat="1" applyFont="1" applyBorder="1" applyAlignment="1">
      <alignment horizontal="right"/>
    </xf>
    <xf numFmtId="0" fontId="11" fillId="2" borderId="1" xfId="0" applyFont="1" applyFill="1" applyBorder="1" applyAlignment="1">
      <alignment horizontal="left" vertical="center" indent="1"/>
    </xf>
    <xf numFmtId="164" fontId="11" fillId="2" borderId="1" xfId="0" applyNumberFormat="1" applyFont="1" applyFill="1" applyBorder="1" applyAlignment="1">
      <alignment horizontal="right"/>
    </xf>
    <xf numFmtId="0" fontId="0" fillId="2" borderId="1" xfId="0" applyFill="1" applyBorder="1"/>
    <xf numFmtId="166" fontId="4" fillId="0" borderId="1" xfId="0" applyNumberFormat="1" applyFont="1" applyBorder="1" applyAlignment="1">
      <alignment horizontal="right"/>
    </xf>
    <xf numFmtId="166" fontId="9" fillId="4" borderId="1" xfId="0" applyNumberFormat="1" applyFont="1" applyFill="1" applyBorder="1" applyAlignment="1">
      <alignment horizontal="right"/>
    </xf>
    <xf numFmtId="0" fontId="10" fillId="4" borderId="1" xfId="0" applyFont="1" applyFill="1" applyBorder="1"/>
    <xf numFmtId="165" fontId="9" fillId="4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8621A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B3A4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B3A4B"/>
  </sheetPr>
  <dimension ref="A1:D28"/>
  <sheetViews>
    <sheetView showGridLines="0" zoomScaleNormal="100" workbookViewId="0">
      <pane ySplit="2" topLeftCell="A19" activePane="bottomLeft" state="frozen"/>
      <selection pane="bottomLeft" activeCell="B26" sqref="B26:C26"/>
    </sheetView>
  </sheetViews>
  <sheetFormatPr defaultColWidth="8.7109375" defaultRowHeight="15" x14ac:dyDescent="0.25"/>
  <cols>
    <col min="1" max="1" width="4" customWidth="1"/>
    <col min="2" max="2" width="34" customWidth="1"/>
    <col min="3" max="3" width="60" customWidth="1"/>
    <col min="4" max="4" width="4" customWidth="1"/>
  </cols>
  <sheetData>
    <row r="1" spans="1:4" ht="42" customHeight="1" x14ac:dyDescent="0.25">
      <c r="A1" s="8" t="s">
        <v>0</v>
      </c>
      <c r="B1" s="8"/>
      <c r="C1" s="8"/>
      <c r="D1" s="8"/>
    </row>
    <row r="2" spans="1:4" ht="19.5" customHeight="1" x14ac:dyDescent="0.25">
      <c r="A2" s="7" t="s">
        <v>1</v>
      </c>
      <c r="B2" s="7"/>
      <c r="C2" s="7"/>
      <c r="D2" s="7"/>
    </row>
    <row r="4" spans="1:4" ht="21.75" customHeight="1" x14ac:dyDescent="0.25">
      <c r="A4" s="6" t="s">
        <v>2</v>
      </c>
      <c r="B4" s="6"/>
      <c r="C4" s="6"/>
      <c r="D4" s="6"/>
    </row>
    <row r="6" spans="1:4" ht="31.5" customHeight="1" x14ac:dyDescent="0.25">
      <c r="B6" s="5" t="s">
        <v>3</v>
      </c>
      <c r="C6" s="5"/>
    </row>
    <row r="7" spans="1:4" ht="31.5" customHeight="1" x14ac:dyDescent="0.25">
      <c r="B7" s="5" t="s">
        <v>4</v>
      </c>
      <c r="C7" s="5"/>
    </row>
    <row r="8" spans="1:4" ht="31.5" customHeight="1" x14ac:dyDescent="0.25">
      <c r="B8" s="5" t="s">
        <v>5</v>
      </c>
      <c r="C8" s="5"/>
    </row>
    <row r="9" spans="1:4" ht="31.5" customHeight="1" x14ac:dyDescent="0.25">
      <c r="B9" s="5" t="s">
        <v>6</v>
      </c>
      <c r="C9" s="5"/>
    </row>
    <row r="11" spans="1:4" ht="21.75" customHeight="1" x14ac:dyDescent="0.25">
      <c r="A11" s="6" t="s">
        <v>7</v>
      </c>
      <c r="B11" s="6"/>
      <c r="C11" s="6"/>
      <c r="D11" s="6"/>
    </row>
    <row r="13" spans="1:4" ht="24" customHeight="1" x14ac:dyDescent="0.25">
      <c r="B13" s="9" t="s">
        <v>8</v>
      </c>
      <c r="C13" s="10" t="s">
        <v>9</v>
      </c>
    </row>
    <row r="14" spans="1:4" ht="24" customHeight="1" x14ac:dyDescent="0.25">
      <c r="B14" s="11" t="s">
        <v>10</v>
      </c>
      <c r="C14" s="10" t="s">
        <v>217</v>
      </c>
    </row>
    <row r="15" spans="1:4" ht="24" customHeight="1" x14ac:dyDescent="0.25">
      <c r="B15" s="12" t="s">
        <v>11</v>
      </c>
      <c r="C15" s="10" t="s">
        <v>12</v>
      </c>
    </row>
    <row r="17" spans="1:4" ht="21.75" customHeight="1" x14ac:dyDescent="0.25">
      <c r="A17" s="6" t="s">
        <v>13</v>
      </c>
      <c r="B17" s="6"/>
      <c r="C17" s="6"/>
      <c r="D17" s="6"/>
    </row>
    <row r="19" spans="1:4" ht="15" customHeight="1" x14ac:dyDescent="0.25">
      <c r="B19" s="5" t="s">
        <v>218</v>
      </c>
      <c r="C19" s="5"/>
    </row>
    <row r="20" spans="1:4" ht="15" customHeight="1" x14ac:dyDescent="0.25">
      <c r="B20" s="5" t="s">
        <v>219</v>
      </c>
      <c r="C20" s="5"/>
    </row>
    <row r="21" spans="1:4" ht="15" customHeight="1" x14ac:dyDescent="0.25">
      <c r="B21" s="5" t="s">
        <v>220</v>
      </c>
      <c r="C21" s="5"/>
    </row>
    <row r="22" spans="1:4" ht="15" customHeight="1" x14ac:dyDescent="0.25">
      <c r="B22" s="5" t="s">
        <v>221</v>
      </c>
      <c r="C22" s="5"/>
    </row>
    <row r="23" spans="1:4" ht="15" customHeight="1" x14ac:dyDescent="0.25">
      <c r="B23" s="5" t="s">
        <v>222</v>
      </c>
      <c r="C23" s="5"/>
    </row>
    <row r="24" spans="1:4" ht="15" customHeight="1" x14ac:dyDescent="0.25">
      <c r="B24" s="5" t="s">
        <v>223</v>
      </c>
      <c r="C24" s="5"/>
    </row>
    <row r="25" spans="1:4" ht="15" customHeight="1" x14ac:dyDescent="0.25">
      <c r="B25" s="5" t="s">
        <v>224</v>
      </c>
      <c r="C25" s="5"/>
    </row>
    <row r="26" spans="1:4" ht="15" customHeight="1" x14ac:dyDescent="0.25">
      <c r="B26" s="5" t="s">
        <v>225</v>
      </c>
      <c r="C26" s="5"/>
    </row>
    <row r="28" spans="1:4" ht="22.35" customHeight="1" x14ac:dyDescent="0.25">
      <c r="A28" s="4" t="s">
        <v>14</v>
      </c>
      <c r="B28" s="4"/>
      <c r="C28" s="4"/>
      <c r="D28" s="4"/>
    </row>
  </sheetData>
  <mergeCells count="18">
    <mergeCell ref="B25:C25"/>
    <mergeCell ref="B26:C26"/>
    <mergeCell ref="A28:D28"/>
    <mergeCell ref="B20:C20"/>
    <mergeCell ref="B21:C21"/>
    <mergeCell ref="B22:C22"/>
    <mergeCell ref="B23:C23"/>
    <mergeCell ref="B24:C24"/>
    <mergeCell ref="B8:C8"/>
    <mergeCell ref="B9:C9"/>
    <mergeCell ref="A11:D11"/>
    <mergeCell ref="A17:D17"/>
    <mergeCell ref="B19:C19"/>
    <mergeCell ref="A1:D1"/>
    <mergeCell ref="A2:D2"/>
    <mergeCell ref="A4:D4"/>
    <mergeCell ref="B6:C6"/>
    <mergeCell ref="B7:C7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8621A"/>
  </sheetPr>
  <dimension ref="A1:D43"/>
  <sheetViews>
    <sheetView showGridLines="0" zoomScaleNormal="100" workbookViewId="0">
      <pane ySplit="2" topLeftCell="A25" activePane="bottomLeft" state="frozen"/>
      <selection pane="bottomLeft" activeCell="C6" sqref="C6"/>
    </sheetView>
  </sheetViews>
  <sheetFormatPr defaultColWidth="8.7109375" defaultRowHeight="15" x14ac:dyDescent="0.25"/>
  <cols>
    <col min="1" max="1" width="26" customWidth="1"/>
    <col min="2" max="2" width="32" customWidth="1"/>
    <col min="3" max="3" width="16" customWidth="1"/>
    <col min="4" max="4" width="40" customWidth="1"/>
  </cols>
  <sheetData>
    <row r="1" spans="1:4" ht="42" customHeight="1" x14ac:dyDescent="0.25">
      <c r="A1" s="8" t="s">
        <v>15</v>
      </c>
      <c r="B1" s="8"/>
      <c r="C1" s="8"/>
      <c r="D1" s="8"/>
    </row>
    <row r="2" spans="1:4" ht="19.5" customHeight="1" x14ac:dyDescent="0.25">
      <c r="A2" s="7" t="s">
        <v>16</v>
      </c>
      <c r="B2" s="7"/>
      <c r="C2" s="7"/>
      <c r="D2" s="7"/>
    </row>
    <row r="4" spans="1:4" ht="21.75" customHeight="1" x14ac:dyDescent="0.25">
      <c r="A4" s="6" t="s">
        <v>17</v>
      </c>
      <c r="B4" s="6"/>
      <c r="C4" s="6"/>
      <c r="D4" s="6"/>
    </row>
    <row r="5" spans="1:4" ht="30" customHeight="1" x14ac:dyDescent="0.25">
      <c r="A5" s="13" t="s">
        <v>18</v>
      </c>
      <c r="B5" s="13" t="s">
        <v>19</v>
      </c>
      <c r="C5" s="13" t="s">
        <v>20</v>
      </c>
      <c r="D5" s="13" t="s">
        <v>21</v>
      </c>
    </row>
    <row r="6" spans="1:4" x14ac:dyDescent="0.25">
      <c r="A6" s="14" t="s">
        <v>22</v>
      </c>
      <c r="B6" s="15" t="s">
        <v>23</v>
      </c>
      <c r="C6" s="16"/>
      <c r="D6" s="15" t="s">
        <v>24</v>
      </c>
    </row>
    <row r="7" spans="1:4" x14ac:dyDescent="0.25">
      <c r="A7" s="14" t="s">
        <v>22</v>
      </c>
      <c r="B7" s="15" t="s">
        <v>25</v>
      </c>
      <c r="C7" s="16">
        <v>0</v>
      </c>
      <c r="D7" s="15" t="s">
        <v>26</v>
      </c>
    </row>
    <row r="8" spans="1:4" x14ac:dyDescent="0.25">
      <c r="A8" s="14" t="s">
        <v>22</v>
      </c>
      <c r="B8" s="15" t="s">
        <v>27</v>
      </c>
      <c r="C8" s="16">
        <v>0</v>
      </c>
      <c r="D8" s="15" t="s">
        <v>28</v>
      </c>
    </row>
    <row r="9" spans="1:4" x14ac:dyDescent="0.25">
      <c r="A9" s="14" t="s">
        <v>22</v>
      </c>
      <c r="B9" s="15" t="s">
        <v>29</v>
      </c>
      <c r="C9" s="16">
        <v>0</v>
      </c>
      <c r="D9" s="15" t="s">
        <v>30</v>
      </c>
    </row>
    <row r="10" spans="1:4" x14ac:dyDescent="0.25">
      <c r="A10" s="14" t="s">
        <v>31</v>
      </c>
      <c r="B10" s="15" t="s">
        <v>32</v>
      </c>
      <c r="C10" s="16">
        <v>0</v>
      </c>
      <c r="D10" s="15"/>
    </row>
    <row r="11" spans="1:4" x14ac:dyDescent="0.25">
      <c r="A11" s="14" t="s">
        <v>31</v>
      </c>
      <c r="B11" s="15" t="s">
        <v>33</v>
      </c>
      <c r="C11" s="16">
        <v>0</v>
      </c>
      <c r="D11" s="15" t="s">
        <v>34</v>
      </c>
    </row>
    <row r="12" spans="1:4" x14ac:dyDescent="0.25">
      <c r="A12" s="14" t="s">
        <v>31</v>
      </c>
      <c r="B12" s="15" t="s">
        <v>35</v>
      </c>
      <c r="C12" s="16">
        <v>0</v>
      </c>
      <c r="D12" s="15" t="s">
        <v>36</v>
      </c>
    </row>
    <row r="13" spans="1:4" x14ac:dyDescent="0.25">
      <c r="A13" s="14" t="s">
        <v>31</v>
      </c>
      <c r="B13" s="15" t="s">
        <v>37</v>
      </c>
      <c r="C13" s="16">
        <v>0</v>
      </c>
      <c r="D13" s="15" t="s">
        <v>38</v>
      </c>
    </row>
    <row r="14" spans="1:4" x14ac:dyDescent="0.25">
      <c r="A14" s="14" t="s">
        <v>39</v>
      </c>
      <c r="B14" s="15" t="s">
        <v>40</v>
      </c>
      <c r="C14" s="16">
        <v>0</v>
      </c>
      <c r="D14" s="15" t="s">
        <v>41</v>
      </c>
    </row>
    <row r="15" spans="1:4" x14ac:dyDescent="0.25">
      <c r="A15" s="14" t="s">
        <v>39</v>
      </c>
      <c r="B15" s="15" t="s">
        <v>42</v>
      </c>
      <c r="C15" s="16">
        <v>0</v>
      </c>
      <c r="D15" s="15" t="s">
        <v>43</v>
      </c>
    </row>
    <row r="16" spans="1:4" x14ac:dyDescent="0.25">
      <c r="A16" s="14" t="s">
        <v>39</v>
      </c>
      <c r="B16" s="15" t="s">
        <v>44</v>
      </c>
      <c r="C16" s="16">
        <v>0</v>
      </c>
      <c r="D16" s="15"/>
    </row>
    <row r="17" spans="1:4" x14ac:dyDescent="0.25">
      <c r="A17" s="14" t="s">
        <v>39</v>
      </c>
      <c r="B17" s="15" t="s">
        <v>45</v>
      </c>
      <c r="C17" s="16">
        <v>0</v>
      </c>
      <c r="D17" s="15"/>
    </row>
    <row r="18" spans="1:4" x14ac:dyDescent="0.25">
      <c r="A18" s="14" t="s">
        <v>46</v>
      </c>
      <c r="B18" s="15" t="s">
        <v>47</v>
      </c>
      <c r="C18" s="16">
        <v>0</v>
      </c>
      <c r="D18" s="15"/>
    </row>
    <row r="19" spans="1:4" x14ac:dyDescent="0.25">
      <c r="A19" s="14" t="s">
        <v>46</v>
      </c>
      <c r="B19" s="15" t="s">
        <v>48</v>
      </c>
      <c r="C19" s="16">
        <v>0</v>
      </c>
      <c r="D19" s="15"/>
    </row>
    <row r="20" spans="1:4" x14ac:dyDescent="0.25">
      <c r="A20" s="14" t="s">
        <v>46</v>
      </c>
      <c r="B20" s="15" t="s">
        <v>49</v>
      </c>
      <c r="C20" s="16">
        <v>0</v>
      </c>
      <c r="D20" s="15"/>
    </row>
    <row r="21" spans="1:4" x14ac:dyDescent="0.25">
      <c r="A21" s="14" t="s">
        <v>50</v>
      </c>
      <c r="B21" s="15" t="s">
        <v>51</v>
      </c>
      <c r="C21" s="16">
        <v>0</v>
      </c>
      <c r="D21" s="15"/>
    </row>
    <row r="22" spans="1:4" x14ac:dyDescent="0.25">
      <c r="A22" s="14" t="s">
        <v>50</v>
      </c>
      <c r="B22" s="15" t="s">
        <v>52</v>
      </c>
      <c r="C22" s="16">
        <v>0</v>
      </c>
      <c r="D22" s="15"/>
    </row>
    <row r="23" spans="1:4" x14ac:dyDescent="0.25">
      <c r="A23" s="14" t="s">
        <v>53</v>
      </c>
      <c r="B23" s="15" t="s">
        <v>54</v>
      </c>
      <c r="C23" s="16">
        <v>0</v>
      </c>
      <c r="D23" s="15"/>
    </row>
    <row r="24" spans="1:4" x14ac:dyDescent="0.25">
      <c r="A24" s="14" t="s">
        <v>53</v>
      </c>
      <c r="B24" s="15" t="s">
        <v>55</v>
      </c>
      <c r="C24" s="16">
        <v>0</v>
      </c>
      <c r="D24" s="15"/>
    </row>
    <row r="25" spans="1:4" x14ac:dyDescent="0.25">
      <c r="A25" s="14" t="s">
        <v>56</v>
      </c>
      <c r="B25" s="15" t="s">
        <v>57</v>
      </c>
      <c r="C25" s="16">
        <v>0</v>
      </c>
      <c r="D25" s="15"/>
    </row>
    <row r="26" spans="1:4" x14ac:dyDescent="0.25">
      <c r="A26" s="14" t="s">
        <v>56</v>
      </c>
      <c r="B26" s="15" t="s">
        <v>58</v>
      </c>
      <c r="C26" s="16">
        <v>0</v>
      </c>
      <c r="D26" s="15" t="s">
        <v>59</v>
      </c>
    </row>
    <row r="27" spans="1:4" x14ac:dyDescent="0.25">
      <c r="A27" s="14" t="s">
        <v>56</v>
      </c>
      <c r="B27" s="15" t="s">
        <v>60</v>
      </c>
      <c r="C27" s="16">
        <v>0</v>
      </c>
      <c r="D27" s="15"/>
    </row>
    <row r="28" spans="1:4" x14ac:dyDescent="0.25">
      <c r="A28" s="14" t="s">
        <v>61</v>
      </c>
      <c r="B28" s="15" t="s">
        <v>62</v>
      </c>
      <c r="C28" s="16">
        <v>0</v>
      </c>
      <c r="D28" s="15" t="s">
        <v>63</v>
      </c>
    </row>
    <row r="29" spans="1:4" x14ac:dyDescent="0.25">
      <c r="A29" s="14" t="s">
        <v>61</v>
      </c>
      <c r="B29" s="15" t="s">
        <v>64</v>
      </c>
      <c r="C29" s="16">
        <v>0</v>
      </c>
      <c r="D29" s="15"/>
    </row>
    <row r="30" spans="1:4" x14ac:dyDescent="0.25">
      <c r="A30" s="3" t="s">
        <v>65</v>
      </c>
      <c r="B30" s="3"/>
      <c r="C30" s="17">
        <f>SUM(C6:C29)</f>
        <v>0</v>
      </c>
      <c r="D30" s="18"/>
    </row>
    <row r="32" spans="1:4" ht="21.75" customHeight="1" x14ac:dyDescent="0.25">
      <c r="A32" s="6" t="s">
        <v>66</v>
      </c>
      <c r="B32" s="6"/>
      <c r="C32" s="6"/>
      <c r="D32" s="6"/>
    </row>
    <row r="33" spans="1:4" ht="30" customHeight="1" x14ac:dyDescent="0.25">
      <c r="A33" s="13" t="s">
        <v>18</v>
      </c>
      <c r="B33" s="13"/>
      <c r="C33" s="13" t="s">
        <v>67</v>
      </c>
      <c r="D33" s="13"/>
    </row>
    <row r="34" spans="1:4" x14ac:dyDescent="0.25">
      <c r="A34" s="2" t="s">
        <v>22</v>
      </c>
      <c r="B34" s="2"/>
      <c r="C34" s="19">
        <f>SUMIF(A6:A29,A34,C6:C29)</f>
        <v>0</v>
      </c>
      <c r="D34" s="20"/>
    </row>
    <row r="35" spans="1:4" x14ac:dyDescent="0.25">
      <c r="A35" s="2" t="s">
        <v>31</v>
      </c>
      <c r="B35" s="2"/>
      <c r="C35" s="19">
        <f>SUMIF(A6:A29,A35,C6:C29)</f>
        <v>0</v>
      </c>
      <c r="D35" s="20"/>
    </row>
    <row r="36" spans="1:4" x14ac:dyDescent="0.25">
      <c r="A36" s="2" t="s">
        <v>39</v>
      </c>
      <c r="B36" s="2"/>
      <c r="C36" s="19">
        <f>SUMIF(A6:A29,A36,C6:C29)</f>
        <v>0</v>
      </c>
      <c r="D36" s="20"/>
    </row>
    <row r="37" spans="1:4" x14ac:dyDescent="0.25">
      <c r="A37" s="2" t="s">
        <v>46</v>
      </c>
      <c r="B37" s="2"/>
      <c r="C37" s="19">
        <f>SUMIF(A6:A29,A37,C6:C29)</f>
        <v>0</v>
      </c>
      <c r="D37" s="20"/>
    </row>
    <row r="38" spans="1:4" x14ac:dyDescent="0.25">
      <c r="A38" s="2" t="s">
        <v>50</v>
      </c>
      <c r="B38" s="2"/>
      <c r="C38" s="19">
        <f>SUMIF(A6:A29,A38,C6:C29)</f>
        <v>0</v>
      </c>
      <c r="D38" s="20"/>
    </row>
    <row r="39" spans="1:4" x14ac:dyDescent="0.25">
      <c r="A39" s="2" t="s">
        <v>53</v>
      </c>
      <c r="B39" s="2"/>
      <c r="C39" s="19">
        <f>SUMIF(A6:A29,A39,C6:C29)</f>
        <v>0</v>
      </c>
      <c r="D39" s="20"/>
    </row>
    <row r="40" spans="1:4" x14ac:dyDescent="0.25">
      <c r="A40" s="2" t="s">
        <v>56</v>
      </c>
      <c r="B40" s="2"/>
      <c r="C40" s="19">
        <f>SUMIF(A6:A29,A40,C6:C29)</f>
        <v>0</v>
      </c>
      <c r="D40" s="20"/>
    </row>
    <row r="41" spans="1:4" x14ac:dyDescent="0.25">
      <c r="A41" s="2" t="s">
        <v>61</v>
      </c>
      <c r="B41" s="2"/>
      <c r="C41" s="19">
        <f>SUMIF(A6:A29,A41,C6:C29)</f>
        <v>0</v>
      </c>
      <c r="D41" s="20"/>
    </row>
    <row r="43" spans="1:4" ht="22.35" customHeight="1" x14ac:dyDescent="0.25">
      <c r="A43" s="4" t="s">
        <v>68</v>
      </c>
      <c r="B43" s="4"/>
      <c r="C43" s="4"/>
      <c r="D43" s="4"/>
    </row>
  </sheetData>
  <mergeCells count="14">
    <mergeCell ref="A39:B39"/>
    <mergeCell ref="A40:B40"/>
    <mergeCell ref="A41:B41"/>
    <mergeCell ref="A43:D43"/>
    <mergeCell ref="A34:B34"/>
    <mergeCell ref="A35:B35"/>
    <mergeCell ref="A36:B36"/>
    <mergeCell ref="A37:B37"/>
    <mergeCell ref="A38:B38"/>
    <mergeCell ref="A1:D1"/>
    <mergeCell ref="A2:D2"/>
    <mergeCell ref="A4:D4"/>
    <mergeCell ref="A30:B30"/>
    <mergeCell ref="A32:D3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8621A"/>
  </sheetPr>
  <dimension ref="A1:F26"/>
  <sheetViews>
    <sheetView showGridLines="0" zoomScaleNormal="100" workbookViewId="0">
      <pane ySplit="2" topLeftCell="A3" activePane="bottomLeft" state="frozen"/>
      <selection pane="bottomLeft" sqref="A1:F1"/>
    </sheetView>
  </sheetViews>
  <sheetFormatPr defaultColWidth="8.7109375" defaultRowHeight="15" x14ac:dyDescent="0.25"/>
  <cols>
    <col min="1" max="1" width="30" customWidth="1"/>
    <col min="2" max="2" width="10" customWidth="1"/>
    <col min="3" max="5" width="14" customWidth="1"/>
    <col min="6" max="6" width="30" customWidth="1"/>
  </cols>
  <sheetData>
    <row r="1" spans="1:6" ht="42" customHeight="1" x14ac:dyDescent="0.25">
      <c r="A1" s="8" t="s">
        <v>69</v>
      </c>
      <c r="B1" s="8"/>
      <c r="C1" s="8"/>
      <c r="D1" s="8"/>
      <c r="E1" s="8"/>
      <c r="F1" s="8"/>
    </row>
    <row r="2" spans="1:6" ht="19.5" customHeight="1" x14ac:dyDescent="0.25">
      <c r="A2" s="7" t="s">
        <v>70</v>
      </c>
      <c r="B2" s="7"/>
      <c r="C2" s="7"/>
      <c r="D2" s="7"/>
      <c r="E2" s="7"/>
      <c r="F2" s="7"/>
    </row>
    <row r="4" spans="1:6" ht="21.75" customHeight="1" x14ac:dyDescent="0.25">
      <c r="A4" s="6" t="s">
        <v>71</v>
      </c>
      <c r="B4" s="6"/>
      <c r="C4" s="6"/>
      <c r="D4" s="6"/>
      <c r="E4" s="6"/>
      <c r="F4" s="6"/>
    </row>
    <row r="5" spans="1:6" ht="30" customHeight="1" x14ac:dyDescent="0.25">
      <c r="A5" s="13" t="s">
        <v>72</v>
      </c>
      <c r="B5" s="13" t="s">
        <v>73</v>
      </c>
      <c r="C5" s="13" t="s">
        <v>74</v>
      </c>
      <c r="D5" s="13" t="s">
        <v>75</v>
      </c>
      <c r="E5" s="13" t="s">
        <v>76</v>
      </c>
      <c r="F5" s="13" t="s">
        <v>21</v>
      </c>
    </row>
    <row r="6" spans="1:6" x14ac:dyDescent="0.25">
      <c r="A6" s="11" t="s">
        <v>77</v>
      </c>
      <c r="B6" s="21">
        <v>1</v>
      </c>
      <c r="C6" s="22">
        <v>0</v>
      </c>
      <c r="D6" s="19">
        <f t="shared" ref="D6:D23" si="0">B6*C6</f>
        <v>0</v>
      </c>
      <c r="E6" s="23" t="s">
        <v>78</v>
      </c>
      <c r="F6" s="11"/>
    </row>
    <row r="7" spans="1:6" x14ac:dyDescent="0.25">
      <c r="A7" s="11" t="s">
        <v>79</v>
      </c>
      <c r="B7" s="21">
        <v>1</v>
      </c>
      <c r="C7" s="22">
        <v>0</v>
      </c>
      <c r="D7" s="19">
        <f t="shared" si="0"/>
        <v>0</v>
      </c>
      <c r="E7" s="23" t="s">
        <v>78</v>
      </c>
      <c r="F7" s="11"/>
    </row>
    <row r="8" spans="1:6" x14ac:dyDescent="0.25">
      <c r="A8" s="11" t="s">
        <v>80</v>
      </c>
      <c r="B8" s="21">
        <v>1</v>
      </c>
      <c r="C8" s="22">
        <v>0</v>
      </c>
      <c r="D8" s="19">
        <f t="shared" si="0"/>
        <v>0</v>
      </c>
      <c r="E8" s="23" t="s">
        <v>78</v>
      </c>
      <c r="F8" s="11" t="s">
        <v>81</v>
      </c>
    </row>
    <row r="9" spans="1:6" x14ac:dyDescent="0.25">
      <c r="A9" s="11" t="s">
        <v>82</v>
      </c>
      <c r="B9" s="21">
        <v>1</v>
      </c>
      <c r="C9" s="22">
        <v>0</v>
      </c>
      <c r="D9" s="19">
        <f t="shared" si="0"/>
        <v>0</v>
      </c>
      <c r="E9" s="23" t="s">
        <v>78</v>
      </c>
      <c r="F9" s="11" t="s">
        <v>83</v>
      </c>
    </row>
    <row r="10" spans="1:6" x14ac:dyDescent="0.25">
      <c r="A10" s="11" t="s">
        <v>84</v>
      </c>
      <c r="B10" s="21">
        <v>1</v>
      </c>
      <c r="C10" s="22">
        <v>0</v>
      </c>
      <c r="D10" s="19">
        <f t="shared" si="0"/>
        <v>0</v>
      </c>
      <c r="E10" s="23" t="s">
        <v>78</v>
      </c>
      <c r="F10" s="11"/>
    </row>
    <row r="11" spans="1:6" x14ac:dyDescent="0.25">
      <c r="A11" s="11" t="s">
        <v>85</v>
      </c>
      <c r="B11" s="21">
        <v>1</v>
      </c>
      <c r="C11" s="22">
        <v>0</v>
      </c>
      <c r="D11" s="19">
        <f t="shared" si="0"/>
        <v>0</v>
      </c>
      <c r="E11" s="23" t="s">
        <v>78</v>
      </c>
      <c r="F11" s="11"/>
    </row>
    <row r="12" spans="1:6" x14ac:dyDescent="0.25">
      <c r="A12" s="11" t="s">
        <v>86</v>
      </c>
      <c r="B12" s="21">
        <v>1</v>
      </c>
      <c r="C12" s="22">
        <v>0</v>
      </c>
      <c r="D12" s="19">
        <f t="shared" si="0"/>
        <v>0</v>
      </c>
      <c r="E12" s="23" t="s">
        <v>78</v>
      </c>
      <c r="F12" s="11" t="s">
        <v>30</v>
      </c>
    </row>
    <row r="13" spans="1:6" x14ac:dyDescent="0.25">
      <c r="A13" s="11" t="s">
        <v>87</v>
      </c>
      <c r="B13" s="21">
        <v>1</v>
      </c>
      <c r="C13" s="22">
        <v>0</v>
      </c>
      <c r="D13" s="19">
        <f t="shared" si="0"/>
        <v>0</v>
      </c>
      <c r="E13" s="23" t="s">
        <v>78</v>
      </c>
      <c r="F13" s="11"/>
    </row>
    <row r="14" spans="1:6" x14ac:dyDescent="0.25">
      <c r="A14" s="11" t="s">
        <v>88</v>
      </c>
      <c r="B14" s="21">
        <v>1</v>
      </c>
      <c r="C14" s="22">
        <v>0</v>
      </c>
      <c r="D14" s="19">
        <f t="shared" si="0"/>
        <v>0</v>
      </c>
      <c r="E14" s="23" t="s">
        <v>78</v>
      </c>
      <c r="F14" s="11"/>
    </row>
    <row r="15" spans="1:6" x14ac:dyDescent="0.25">
      <c r="A15" s="11" t="s">
        <v>89</v>
      </c>
      <c r="B15" s="21">
        <v>1</v>
      </c>
      <c r="C15" s="22">
        <v>0</v>
      </c>
      <c r="D15" s="19">
        <f t="shared" si="0"/>
        <v>0</v>
      </c>
      <c r="E15" s="23" t="s">
        <v>78</v>
      </c>
      <c r="F15" s="11"/>
    </row>
    <row r="16" spans="1:6" x14ac:dyDescent="0.25">
      <c r="A16" s="11" t="s">
        <v>90</v>
      </c>
      <c r="B16" s="21">
        <v>1</v>
      </c>
      <c r="C16" s="22">
        <v>0</v>
      </c>
      <c r="D16" s="19">
        <f t="shared" si="0"/>
        <v>0</v>
      </c>
      <c r="E16" s="23" t="s">
        <v>78</v>
      </c>
      <c r="F16" s="11" t="s">
        <v>91</v>
      </c>
    </row>
    <row r="17" spans="1:6" x14ac:dyDescent="0.25">
      <c r="A17" s="11" t="s">
        <v>92</v>
      </c>
      <c r="B17" s="21">
        <v>1</v>
      </c>
      <c r="C17" s="22">
        <v>0</v>
      </c>
      <c r="D17" s="19">
        <f t="shared" si="0"/>
        <v>0</v>
      </c>
      <c r="E17" s="23" t="s">
        <v>78</v>
      </c>
      <c r="F17" s="11" t="s">
        <v>93</v>
      </c>
    </row>
    <row r="18" spans="1:6" x14ac:dyDescent="0.25">
      <c r="A18" s="11" t="s">
        <v>94</v>
      </c>
      <c r="B18" s="21">
        <v>1</v>
      </c>
      <c r="C18" s="22">
        <v>0</v>
      </c>
      <c r="D18" s="19">
        <f t="shared" si="0"/>
        <v>0</v>
      </c>
      <c r="E18" s="23" t="s">
        <v>78</v>
      </c>
      <c r="F18" s="11"/>
    </row>
    <row r="19" spans="1:6" x14ac:dyDescent="0.25">
      <c r="A19" s="11" t="s">
        <v>95</v>
      </c>
      <c r="B19" s="21">
        <v>2</v>
      </c>
      <c r="C19" s="22">
        <v>0</v>
      </c>
      <c r="D19" s="19">
        <f t="shared" si="0"/>
        <v>0</v>
      </c>
      <c r="E19" s="23" t="s">
        <v>78</v>
      </c>
      <c r="F19" s="11"/>
    </row>
    <row r="20" spans="1:6" x14ac:dyDescent="0.25">
      <c r="A20" s="11" t="s">
        <v>96</v>
      </c>
      <c r="B20" s="21">
        <v>3</v>
      </c>
      <c r="C20" s="22">
        <v>0</v>
      </c>
      <c r="D20" s="19">
        <f t="shared" si="0"/>
        <v>0</v>
      </c>
      <c r="E20" s="23" t="s">
        <v>78</v>
      </c>
      <c r="F20" s="11"/>
    </row>
    <row r="21" spans="1:6" x14ac:dyDescent="0.25">
      <c r="A21" s="11" t="s">
        <v>97</v>
      </c>
      <c r="B21" s="21">
        <v>1</v>
      </c>
      <c r="C21" s="22">
        <v>0</v>
      </c>
      <c r="D21" s="19">
        <f t="shared" si="0"/>
        <v>0</v>
      </c>
      <c r="E21" s="23" t="s">
        <v>78</v>
      </c>
      <c r="F21" s="11" t="s">
        <v>98</v>
      </c>
    </row>
    <row r="22" spans="1:6" x14ac:dyDescent="0.25">
      <c r="A22" s="11" t="s">
        <v>99</v>
      </c>
      <c r="B22" s="21">
        <v>1</v>
      </c>
      <c r="C22" s="22">
        <v>0</v>
      </c>
      <c r="D22" s="19">
        <f t="shared" si="0"/>
        <v>0</v>
      </c>
      <c r="E22" s="23" t="s">
        <v>78</v>
      </c>
      <c r="F22" s="11"/>
    </row>
    <row r="23" spans="1:6" x14ac:dyDescent="0.25">
      <c r="A23" s="11" t="s">
        <v>100</v>
      </c>
      <c r="B23" s="21">
        <v>1</v>
      </c>
      <c r="C23" s="22">
        <v>0</v>
      </c>
      <c r="D23" s="19">
        <f t="shared" si="0"/>
        <v>0</v>
      </c>
      <c r="E23" s="23" t="s">
        <v>78</v>
      </c>
      <c r="F23" s="11"/>
    </row>
    <row r="24" spans="1:6" x14ac:dyDescent="0.25">
      <c r="A24" s="3" t="s">
        <v>101</v>
      </c>
      <c r="B24" s="3"/>
      <c r="C24" s="3"/>
      <c r="D24" s="17">
        <f>SUM(D6:D23)</f>
        <v>0</v>
      </c>
      <c r="E24" s="18"/>
      <c r="F24" s="18"/>
    </row>
    <row r="26" spans="1:6" ht="22.35" customHeight="1" x14ac:dyDescent="0.25">
      <c r="A26" s="4" t="s">
        <v>102</v>
      </c>
      <c r="B26" s="4"/>
      <c r="C26" s="4"/>
      <c r="D26" s="4"/>
      <c r="E26" s="4"/>
      <c r="F26" s="4"/>
    </row>
  </sheetData>
  <mergeCells count="5">
    <mergeCell ref="A1:F1"/>
    <mergeCell ref="A2:F2"/>
    <mergeCell ref="A4:F4"/>
    <mergeCell ref="A24:C24"/>
    <mergeCell ref="A26:F26"/>
  </mergeCells>
  <dataValidations count="1">
    <dataValidation type="list" allowBlank="1" sqref="E6:E23">
      <formula1>"New,Used"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8621A"/>
  </sheetPr>
  <dimension ref="A1:D24"/>
  <sheetViews>
    <sheetView showGridLines="0" zoomScaleNormal="100" workbookViewId="0">
      <pane ySplit="2" topLeftCell="A3" activePane="bottomLeft" state="frozen"/>
      <selection pane="bottomLeft" sqref="A1:D1"/>
    </sheetView>
  </sheetViews>
  <sheetFormatPr defaultColWidth="8.7109375" defaultRowHeight="15" x14ac:dyDescent="0.25"/>
  <cols>
    <col min="1" max="1" width="34" customWidth="1"/>
    <col min="2" max="3" width="18" customWidth="1"/>
    <col min="4" max="4" width="34" customWidth="1"/>
  </cols>
  <sheetData>
    <row r="1" spans="1:4" ht="42" customHeight="1" x14ac:dyDescent="0.25">
      <c r="A1" s="8" t="s">
        <v>103</v>
      </c>
      <c r="B1" s="8"/>
      <c r="C1" s="8"/>
      <c r="D1" s="8"/>
    </row>
    <row r="2" spans="1:4" ht="19.5" customHeight="1" x14ac:dyDescent="0.25">
      <c r="A2" s="7" t="s">
        <v>104</v>
      </c>
      <c r="B2" s="7"/>
      <c r="C2" s="7"/>
      <c r="D2" s="7"/>
    </row>
    <row r="4" spans="1:4" ht="21.75" customHeight="1" x14ac:dyDescent="0.25">
      <c r="A4" s="6" t="s">
        <v>105</v>
      </c>
      <c r="B4" s="6"/>
      <c r="C4" s="6"/>
      <c r="D4" s="6"/>
    </row>
    <row r="5" spans="1:4" ht="30" customHeight="1" x14ac:dyDescent="0.25">
      <c r="A5" s="13" t="s">
        <v>106</v>
      </c>
      <c r="B5" s="13" t="s">
        <v>107</v>
      </c>
      <c r="C5" s="13"/>
      <c r="D5" s="13" t="s">
        <v>21</v>
      </c>
    </row>
    <row r="6" spans="1:4" x14ac:dyDescent="0.25">
      <c r="A6" s="11" t="s">
        <v>108</v>
      </c>
      <c r="B6" s="21">
        <v>36</v>
      </c>
      <c r="C6" s="20"/>
      <c r="D6" s="24" t="s">
        <v>109</v>
      </c>
    </row>
    <row r="7" spans="1:4" x14ac:dyDescent="0.25">
      <c r="A7" s="11" t="s">
        <v>110</v>
      </c>
      <c r="B7" s="22">
        <v>0</v>
      </c>
      <c r="C7" s="20"/>
      <c r="D7" s="24" t="s">
        <v>111</v>
      </c>
    </row>
    <row r="8" spans="1:4" x14ac:dyDescent="0.25">
      <c r="A8" s="11" t="s">
        <v>112</v>
      </c>
      <c r="B8" s="22">
        <v>0</v>
      </c>
      <c r="C8" s="20"/>
      <c r="D8" s="24" t="s">
        <v>113</v>
      </c>
    </row>
    <row r="9" spans="1:4" x14ac:dyDescent="0.25">
      <c r="A9" s="11" t="s">
        <v>114</v>
      </c>
      <c r="B9" s="22">
        <v>0</v>
      </c>
      <c r="C9" s="20"/>
      <c r="D9" s="24" t="s">
        <v>115</v>
      </c>
    </row>
    <row r="10" spans="1:4" x14ac:dyDescent="0.25">
      <c r="A10" s="11" t="s">
        <v>116</v>
      </c>
      <c r="B10" s="22">
        <v>0</v>
      </c>
      <c r="C10" s="20"/>
      <c r="D10" s="24"/>
    </row>
    <row r="11" spans="1:4" x14ac:dyDescent="0.25">
      <c r="A11" s="11" t="s">
        <v>117</v>
      </c>
      <c r="B11" s="22">
        <v>0</v>
      </c>
      <c r="C11" s="20"/>
      <c r="D11" s="24"/>
    </row>
    <row r="12" spans="1:4" x14ac:dyDescent="0.25">
      <c r="A12" s="11" t="s">
        <v>118</v>
      </c>
      <c r="B12" s="22">
        <v>0</v>
      </c>
      <c r="C12" s="20"/>
      <c r="D12" s="24" t="s">
        <v>119</v>
      </c>
    </row>
    <row r="14" spans="1:4" ht="21.75" customHeight="1" x14ac:dyDescent="0.25">
      <c r="A14" s="6" t="s">
        <v>120</v>
      </c>
      <c r="B14" s="6"/>
      <c r="C14" s="6"/>
      <c r="D14" s="6"/>
    </row>
    <row r="15" spans="1:4" ht="30" customHeight="1" x14ac:dyDescent="0.25">
      <c r="A15" s="13" t="s">
        <v>121</v>
      </c>
      <c r="B15" s="13" t="s">
        <v>122</v>
      </c>
      <c r="C15" s="13" t="s">
        <v>123</v>
      </c>
      <c r="D15" s="13" t="s">
        <v>21</v>
      </c>
    </row>
    <row r="16" spans="1:4" x14ac:dyDescent="0.25">
      <c r="A16" s="11" t="s">
        <v>124</v>
      </c>
      <c r="B16" s="19">
        <f>B7</f>
        <v>0</v>
      </c>
      <c r="C16" s="19">
        <f>B10</f>
        <v>0</v>
      </c>
      <c r="D16" s="24"/>
    </row>
    <row r="17" spans="1:4" x14ac:dyDescent="0.25">
      <c r="A17" s="11" t="s">
        <v>125</v>
      </c>
      <c r="B17" s="19">
        <f>0</f>
        <v>0</v>
      </c>
      <c r="C17" s="19">
        <f>B11*B6</f>
        <v>0</v>
      </c>
      <c r="D17" s="24" t="s">
        <v>126</v>
      </c>
    </row>
    <row r="18" spans="1:4" x14ac:dyDescent="0.25">
      <c r="A18" s="11" t="s">
        <v>127</v>
      </c>
      <c r="B18" s="19">
        <f>B8*B6</f>
        <v>0</v>
      </c>
      <c r="C18" s="19">
        <f>B12*B6</f>
        <v>0</v>
      </c>
      <c r="D18" s="24"/>
    </row>
    <row r="19" spans="1:4" x14ac:dyDescent="0.25">
      <c r="A19" s="11" t="s">
        <v>128</v>
      </c>
      <c r="B19" s="19">
        <f>-B9</f>
        <v>0</v>
      </c>
      <c r="C19" s="19">
        <f>0</f>
        <v>0</v>
      </c>
      <c r="D19" s="24" t="s">
        <v>129</v>
      </c>
    </row>
    <row r="20" spans="1:4" x14ac:dyDescent="0.25">
      <c r="A20" s="25" t="s">
        <v>130</v>
      </c>
      <c r="B20" s="17">
        <f>SUM(B16:B19)</f>
        <v>0</v>
      </c>
      <c r="C20" s="17">
        <f>SUM(C16:C19)</f>
        <v>0</v>
      </c>
      <c r="D20" s="18"/>
    </row>
    <row r="22" spans="1:4" x14ac:dyDescent="0.25">
      <c r="A22" s="26" t="s">
        <v>131</v>
      </c>
      <c r="B22" s="27">
        <f>B20-C20</f>
        <v>0</v>
      </c>
      <c r="C22" s="1" t="str">
        <f>IF(B20&lt;C20,"Buying is cheaper over this horizon","Leasing is cheaper over this horizon")</f>
        <v>Leasing is cheaper over this horizon</v>
      </c>
      <c r="D22" s="1"/>
    </row>
    <row r="24" spans="1:4" ht="22.35" customHeight="1" x14ac:dyDescent="0.25">
      <c r="A24" s="4" t="s">
        <v>132</v>
      </c>
      <c r="B24" s="4"/>
      <c r="C24" s="4"/>
      <c r="D24" s="4"/>
    </row>
  </sheetData>
  <mergeCells count="6">
    <mergeCell ref="A24:D24"/>
    <mergeCell ref="A1:D1"/>
    <mergeCell ref="A2:D2"/>
    <mergeCell ref="A4:D4"/>
    <mergeCell ref="A14:D14"/>
    <mergeCell ref="C22:D22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8621A"/>
  </sheetPr>
  <dimension ref="A1:D24"/>
  <sheetViews>
    <sheetView showGridLines="0" zoomScaleNormal="100" workbookViewId="0">
      <pane ySplit="2" topLeftCell="A3" activePane="bottomLeft" state="frozen"/>
      <selection pane="bottomLeft" sqref="A1:D1"/>
    </sheetView>
  </sheetViews>
  <sheetFormatPr defaultColWidth="8.7109375" defaultRowHeight="15" x14ac:dyDescent="0.25"/>
  <cols>
    <col min="1" max="1" width="30" customWidth="1"/>
    <col min="2" max="3" width="16" customWidth="1"/>
    <col min="4" max="4" width="34" customWidth="1"/>
  </cols>
  <sheetData>
    <row r="1" spans="1:4" ht="42" customHeight="1" x14ac:dyDescent="0.25">
      <c r="A1" s="8" t="s">
        <v>133</v>
      </c>
      <c r="B1" s="8"/>
      <c r="C1" s="8"/>
      <c r="D1" s="8"/>
    </row>
    <row r="2" spans="1:4" ht="19.5" customHeight="1" x14ac:dyDescent="0.25">
      <c r="A2" s="7" t="s">
        <v>134</v>
      </c>
      <c r="B2" s="7"/>
      <c r="C2" s="7"/>
      <c r="D2" s="7"/>
    </row>
    <row r="4" spans="1:4" ht="21.75" customHeight="1" x14ac:dyDescent="0.25">
      <c r="A4" s="6" t="s">
        <v>135</v>
      </c>
      <c r="B4" s="6"/>
      <c r="C4" s="6"/>
      <c r="D4" s="6"/>
    </row>
    <row r="5" spans="1:4" ht="30" customHeight="1" x14ac:dyDescent="0.25">
      <c r="A5" s="13" t="s">
        <v>136</v>
      </c>
      <c r="B5" s="13" t="s">
        <v>137</v>
      </c>
      <c r="C5" s="13" t="s">
        <v>138</v>
      </c>
      <c r="D5" s="13" t="s">
        <v>21</v>
      </c>
    </row>
    <row r="6" spans="1:4" x14ac:dyDescent="0.25">
      <c r="A6" s="11" t="s">
        <v>139</v>
      </c>
      <c r="B6" s="22">
        <v>0</v>
      </c>
      <c r="C6" s="19">
        <f t="shared" ref="C6:C21" si="0">B6*12</f>
        <v>0</v>
      </c>
      <c r="D6" s="24"/>
    </row>
    <row r="7" spans="1:4" x14ac:dyDescent="0.25">
      <c r="A7" s="11" t="s">
        <v>140</v>
      </c>
      <c r="B7" s="22">
        <v>0</v>
      </c>
      <c r="C7" s="19">
        <f t="shared" si="0"/>
        <v>0</v>
      </c>
      <c r="D7" s="24"/>
    </row>
    <row r="8" spans="1:4" x14ac:dyDescent="0.25">
      <c r="A8" s="11" t="s">
        <v>141</v>
      </c>
      <c r="B8" s="22">
        <v>0</v>
      </c>
      <c r="C8" s="19">
        <f t="shared" si="0"/>
        <v>0</v>
      </c>
      <c r="D8" s="24"/>
    </row>
    <row r="9" spans="1:4" x14ac:dyDescent="0.25">
      <c r="A9" s="11" t="s">
        <v>142</v>
      </c>
      <c r="B9" s="22">
        <v>0</v>
      </c>
      <c r="C9" s="19">
        <f t="shared" si="0"/>
        <v>0</v>
      </c>
      <c r="D9" s="24"/>
    </row>
    <row r="10" spans="1:4" x14ac:dyDescent="0.25">
      <c r="A10" s="11" t="s">
        <v>143</v>
      </c>
      <c r="B10" s="22">
        <v>0</v>
      </c>
      <c r="C10" s="19">
        <f t="shared" si="0"/>
        <v>0</v>
      </c>
      <c r="D10" s="24"/>
    </row>
    <row r="11" spans="1:4" x14ac:dyDescent="0.25">
      <c r="A11" s="11" t="s">
        <v>144</v>
      </c>
      <c r="B11" s="22">
        <v>0</v>
      </c>
      <c r="C11" s="19">
        <f t="shared" si="0"/>
        <v>0</v>
      </c>
      <c r="D11" s="24"/>
    </row>
    <row r="12" spans="1:4" x14ac:dyDescent="0.25">
      <c r="A12" s="11" t="s">
        <v>145</v>
      </c>
      <c r="B12" s="22">
        <v>0</v>
      </c>
      <c r="C12" s="19">
        <f t="shared" si="0"/>
        <v>0</v>
      </c>
      <c r="D12" s="24"/>
    </row>
    <row r="13" spans="1:4" x14ac:dyDescent="0.25">
      <c r="A13" s="11" t="s">
        <v>146</v>
      </c>
      <c r="B13" s="22">
        <v>0</v>
      </c>
      <c r="C13" s="19">
        <f t="shared" si="0"/>
        <v>0</v>
      </c>
      <c r="D13" s="24"/>
    </row>
    <row r="14" spans="1:4" x14ac:dyDescent="0.25">
      <c r="A14" s="11" t="s">
        <v>147</v>
      </c>
      <c r="B14" s="22">
        <v>0</v>
      </c>
      <c r="C14" s="19">
        <f t="shared" si="0"/>
        <v>0</v>
      </c>
      <c r="D14" s="24" t="s">
        <v>148</v>
      </c>
    </row>
    <row r="15" spans="1:4" x14ac:dyDescent="0.25">
      <c r="A15" s="11" t="s">
        <v>149</v>
      </c>
      <c r="B15" s="22">
        <v>0</v>
      </c>
      <c r="C15" s="19">
        <f t="shared" si="0"/>
        <v>0</v>
      </c>
      <c r="D15" s="24"/>
    </row>
    <row r="16" spans="1:4" x14ac:dyDescent="0.25">
      <c r="A16" s="11" t="s">
        <v>150</v>
      </c>
      <c r="B16" s="22">
        <v>0</v>
      </c>
      <c r="C16" s="19">
        <f t="shared" si="0"/>
        <v>0</v>
      </c>
      <c r="D16" s="24" t="s">
        <v>151</v>
      </c>
    </row>
    <row r="17" spans="1:4" x14ac:dyDescent="0.25">
      <c r="A17" s="11" t="s">
        <v>152</v>
      </c>
      <c r="B17" s="22">
        <v>0</v>
      </c>
      <c r="C17" s="19">
        <f t="shared" si="0"/>
        <v>0</v>
      </c>
      <c r="D17" s="24"/>
    </row>
    <row r="18" spans="1:4" x14ac:dyDescent="0.25">
      <c r="A18" s="11" t="s">
        <v>153</v>
      </c>
      <c r="B18" s="22">
        <v>0</v>
      </c>
      <c r="C18" s="19">
        <f t="shared" si="0"/>
        <v>0</v>
      </c>
      <c r="D18" s="24"/>
    </row>
    <row r="19" spans="1:4" x14ac:dyDescent="0.25">
      <c r="A19" s="11" t="s">
        <v>154</v>
      </c>
      <c r="B19" s="22">
        <v>0</v>
      </c>
      <c r="C19" s="19">
        <f t="shared" si="0"/>
        <v>0</v>
      </c>
      <c r="D19" s="24"/>
    </row>
    <row r="20" spans="1:4" x14ac:dyDescent="0.25">
      <c r="A20" s="11" t="s">
        <v>155</v>
      </c>
      <c r="B20" s="22">
        <v>0</v>
      </c>
      <c r="C20" s="19">
        <f t="shared" si="0"/>
        <v>0</v>
      </c>
      <c r="D20" s="24"/>
    </row>
    <row r="21" spans="1:4" x14ac:dyDescent="0.25">
      <c r="A21" s="11" t="s">
        <v>156</v>
      </c>
      <c r="B21" s="22">
        <v>0</v>
      </c>
      <c r="C21" s="19">
        <f t="shared" si="0"/>
        <v>0</v>
      </c>
      <c r="D21" s="24"/>
    </row>
    <row r="22" spans="1:4" x14ac:dyDescent="0.25">
      <c r="A22" s="25" t="s">
        <v>157</v>
      </c>
      <c r="B22" s="17">
        <f>SUM(B6:B21)</f>
        <v>0</v>
      </c>
      <c r="C22" s="17">
        <f>SUM(C6:C21)</f>
        <v>0</v>
      </c>
      <c r="D22" s="18"/>
    </row>
    <row r="24" spans="1:4" ht="22.35" customHeight="1" x14ac:dyDescent="0.25">
      <c r="A24" s="4" t="s">
        <v>158</v>
      </c>
      <c r="B24" s="4"/>
      <c r="C24" s="4"/>
      <c r="D24" s="4"/>
    </row>
  </sheetData>
  <mergeCells count="4">
    <mergeCell ref="A1:D1"/>
    <mergeCell ref="A2:D2"/>
    <mergeCell ref="A4:D4"/>
    <mergeCell ref="A24:D24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8621A"/>
  </sheetPr>
  <dimension ref="A1:C17"/>
  <sheetViews>
    <sheetView showGridLines="0" zoomScaleNormal="100" workbookViewId="0">
      <pane ySplit="2" topLeftCell="A3" activePane="bottomLeft" state="frozen"/>
      <selection pane="bottomLeft" sqref="A1:C1"/>
    </sheetView>
  </sheetViews>
  <sheetFormatPr defaultColWidth="8.7109375" defaultRowHeight="15" x14ac:dyDescent="0.25"/>
  <cols>
    <col min="1" max="1" width="38" customWidth="1"/>
    <col min="2" max="2" width="20" customWidth="1"/>
    <col min="3" max="3" width="34" customWidth="1"/>
  </cols>
  <sheetData>
    <row r="1" spans="1:3" ht="42" customHeight="1" x14ac:dyDescent="0.25">
      <c r="A1" s="8" t="s">
        <v>159</v>
      </c>
      <c r="B1" s="8"/>
      <c r="C1" s="8"/>
    </row>
    <row r="2" spans="1:3" ht="19.5" customHeight="1" x14ac:dyDescent="0.25">
      <c r="A2" s="7" t="s">
        <v>160</v>
      </c>
      <c r="B2" s="7"/>
      <c r="C2" s="7"/>
    </row>
    <row r="4" spans="1:3" ht="21.75" customHeight="1" x14ac:dyDescent="0.25">
      <c r="A4" s="6" t="s">
        <v>161</v>
      </c>
      <c r="B4" s="6"/>
      <c r="C4" s="6"/>
    </row>
    <row r="5" spans="1:3" ht="30" customHeight="1" x14ac:dyDescent="0.25">
      <c r="A5" s="13" t="s">
        <v>162</v>
      </c>
      <c r="B5" s="13" t="s">
        <v>107</v>
      </c>
      <c r="C5" s="13" t="s">
        <v>21</v>
      </c>
    </row>
    <row r="6" spans="1:3" x14ac:dyDescent="0.25">
      <c r="A6" s="11" t="s">
        <v>163</v>
      </c>
      <c r="B6" s="28">
        <f>'Monthly Operating Expenses'!B22</f>
        <v>0</v>
      </c>
      <c r="C6" s="24" t="s">
        <v>164</v>
      </c>
    </row>
    <row r="7" spans="1:3" x14ac:dyDescent="0.25">
      <c r="A7" s="11" t="s">
        <v>165</v>
      </c>
      <c r="B7" s="21">
        <v>6</v>
      </c>
      <c r="C7" s="24" t="s">
        <v>166</v>
      </c>
    </row>
    <row r="8" spans="1:3" x14ac:dyDescent="0.25">
      <c r="A8" s="11" t="s">
        <v>167</v>
      </c>
      <c r="B8" s="29">
        <v>0</v>
      </c>
      <c r="C8" s="24" t="s">
        <v>168</v>
      </c>
    </row>
    <row r="9" spans="1:3" x14ac:dyDescent="0.25">
      <c r="A9" s="11" t="s">
        <v>169</v>
      </c>
      <c r="B9" s="29">
        <v>0.1</v>
      </c>
      <c r="C9" s="24" t="s">
        <v>170</v>
      </c>
    </row>
    <row r="11" spans="1:3" ht="21.75" customHeight="1" x14ac:dyDescent="0.25">
      <c r="A11" s="6" t="s">
        <v>171</v>
      </c>
      <c r="B11" s="6"/>
      <c r="C11" s="6"/>
    </row>
    <row r="12" spans="1:3" ht="30" customHeight="1" x14ac:dyDescent="0.25">
      <c r="A12" s="13" t="s">
        <v>172</v>
      </c>
      <c r="B12" s="13" t="s">
        <v>173</v>
      </c>
      <c r="C12" s="13" t="s">
        <v>21</v>
      </c>
    </row>
    <row r="13" spans="1:3" x14ac:dyDescent="0.25">
      <c r="A13" s="11" t="s">
        <v>174</v>
      </c>
      <c r="B13" s="19">
        <f>B6*B7*(1-B8)</f>
        <v>0</v>
      </c>
      <c r="C13" s="20"/>
    </row>
    <row r="14" spans="1:3" x14ac:dyDescent="0.25">
      <c r="A14" s="11" t="s">
        <v>175</v>
      </c>
      <c r="B14" s="19">
        <f>B13*B9</f>
        <v>0</v>
      </c>
      <c r="C14" s="20"/>
    </row>
    <row r="15" spans="1:3" x14ac:dyDescent="0.25">
      <c r="A15" s="25" t="s">
        <v>176</v>
      </c>
      <c r="B15" s="17">
        <f>B13+B14</f>
        <v>0</v>
      </c>
      <c r="C15" s="18"/>
    </row>
    <row r="17" spans="1:3" ht="22.35" customHeight="1" x14ac:dyDescent="0.25">
      <c r="A17" s="4" t="s">
        <v>177</v>
      </c>
      <c r="B17" s="4"/>
      <c r="C17" s="4"/>
    </row>
  </sheetData>
  <mergeCells count="5">
    <mergeCell ref="A1:C1"/>
    <mergeCell ref="A2:C2"/>
    <mergeCell ref="A4:C4"/>
    <mergeCell ref="A11:C11"/>
    <mergeCell ref="A17:C17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B3A4B"/>
  </sheetPr>
  <dimension ref="A1:C18"/>
  <sheetViews>
    <sheetView showGridLines="0" zoomScaleNormal="100" workbookViewId="0">
      <pane ySplit="2" topLeftCell="A3" activePane="bottomLeft" state="frozen"/>
      <selection pane="bottomLeft" sqref="A1:C1"/>
    </sheetView>
  </sheetViews>
  <sheetFormatPr defaultColWidth="8.7109375" defaultRowHeight="15" x14ac:dyDescent="0.25"/>
  <cols>
    <col min="1" max="1" width="36" customWidth="1"/>
    <col min="2" max="2" width="20" customWidth="1"/>
    <col min="3" max="3" width="34" customWidth="1"/>
  </cols>
  <sheetData>
    <row r="1" spans="1:3" ht="42" customHeight="1" x14ac:dyDescent="0.25">
      <c r="A1" s="8" t="s">
        <v>178</v>
      </c>
      <c r="B1" s="8"/>
      <c r="C1" s="8"/>
    </row>
    <row r="2" spans="1:3" ht="19.5" customHeight="1" x14ac:dyDescent="0.25">
      <c r="A2" s="7" t="s">
        <v>179</v>
      </c>
      <c r="B2" s="7"/>
      <c r="C2" s="7"/>
    </row>
    <row r="4" spans="1:3" ht="21.75" customHeight="1" x14ac:dyDescent="0.25">
      <c r="A4" s="6" t="s">
        <v>180</v>
      </c>
      <c r="B4" s="6"/>
      <c r="C4" s="6"/>
    </row>
    <row r="5" spans="1:3" ht="30" customHeight="1" x14ac:dyDescent="0.25">
      <c r="A5" s="13" t="s">
        <v>181</v>
      </c>
      <c r="B5" s="13" t="s">
        <v>173</v>
      </c>
      <c r="C5" s="13" t="s">
        <v>182</v>
      </c>
    </row>
    <row r="6" spans="1:3" x14ac:dyDescent="0.25">
      <c r="A6" s="26" t="s">
        <v>15</v>
      </c>
      <c r="B6" s="28">
        <f>'Startup Expenses'!C30</f>
        <v>0</v>
      </c>
      <c r="C6" s="24" t="s">
        <v>183</v>
      </c>
    </row>
    <row r="7" spans="1:3" x14ac:dyDescent="0.25">
      <c r="A7" s="26" t="s">
        <v>184</v>
      </c>
      <c r="B7" s="28">
        <f>'Equipment Cost Estimator'!D24</f>
        <v>0</v>
      </c>
      <c r="C7" s="24" t="s">
        <v>69</v>
      </c>
    </row>
    <row r="8" spans="1:3" x14ac:dyDescent="0.25">
      <c r="A8" s="26" t="s">
        <v>185</v>
      </c>
      <c r="B8" s="28">
        <f>'Working Capital Calculator'!B15</f>
        <v>0</v>
      </c>
      <c r="C8" s="24" t="s">
        <v>159</v>
      </c>
    </row>
    <row r="9" spans="1:3" ht="25.5" customHeight="1" x14ac:dyDescent="0.25">
      <c r="A9" s="30" t="s">
        <v>186</v>
      </c>
      <c r="B9" s="31">
        <f>SUM(B6:B8)</f>
        <v>0</v>
      </c>
      <c r="C9" s="32"/>
    </row>
    <row r="11" spans="1:3" ht="21.75" customHeight="1" x14ac:dyDescent="0.25">
      <c r="A11" s="6" t="s">
        <v>187</v>
      </c>
      <c r="B11" s="6"/>
      <c r="C11" s="6"/>
    </row>
    <row r="12" spans="1:3" ht="30" customHeight="1" x14ac:dyDescent="0.25">
      <c r="A12" s="13" t="s">
        <v>19</v>
      </c>
      <c r="B12" s="13" t="s">
        <v>173</v>
      </c>
      <c r="C12" s="13" t="s">
        <v>21</v>
      </c>
    </row>
    <row r="13" spans="1:3" x14ac:dyDescent="0.25">
      <c r="A13" s="11" t="s">
        <v>188</v>
      </c>
      <c r="B13" s="28">
        <f>'Startup Investment Summary'!B9</f>
        <v>0</v>
      </c>
      <c r="C13" s="20"/>
    </row>
    <row r="14" spans="1:3" x14ac:dyDescent="0.25">
      <c r="A14" s="11" t="s">
        <v>189</v>
      </c>
      <c r="B14" s="22">
        <v>0</v>
      </c>
      <c r="C14" s="20"/>
    </row>
    <row r="15" spans="1:3" x14ac:dyDescent="0.25">
      <c r="A15" s="11" t="s">
        <v>190</v>
      </c>
      <c r="B15" s="22">
        <v>0</v>
      </c>
      <c r="C15" s="20"/>
    </row>
    <row r="16" spans="1:3" x14ac:dyDescent="0.25">
      <c r="A16" s="25" t="s">
        <v>191</v>
      </c>
      <c r="B16" s="17">
        <f>B13-B14-B15</f>
        <v>0</v>
      </c>
      <c r="C16" s="18"/>
    </row>
    <row r="18" spans="1:3" ht="22.35" customHeight="1" x14ac:dyDescent="0.25">
      <c r="A18" s="4" t="s">
        <v>192</v>
      </c>
      <c r="B18" s="4"/>
      <c r="C18" s="4"/>
    </row>
  </sheetData>
  <mergeCells count="5">
    <mergeCell ref="A1:C1"/>
    <mergeCell ref="A2:C2"/>
    <mergeCell ref="A4:C4"/>
    <mergeCell ref="A11:C11"/>
    <mergeCell ref="A18:C18"/>
  </mergeCell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B3A4B"/>
  </sheetPr>
  <dimension ref="A1:F18"/>
  <sheetViews>
    <sheetView showGridLines="0" zoomScaleNormal="100" workbookViewId="0">
      <pane ySplit="2" topLeftCell="A3" activePane="bottomLeft" state="frozen"/>
      <selection pane="bottomLeft" sqref="A1:F1"/>
    </sheetView>
  </sheetViews>
  <sheetFormatPr defaultColWidth="8.7109375" defaultRowHeight="15" x14ac:dyDescent="0.25"/>
  <cols>
    <col min="1" max="1" width="30" customWidth="1"/>
    <col min="2" max="3" width="16" customWidth="1"/>
    <col min="4" max="4" width="14" customWidth="1"/>
    <col min="5" max="5" width="12" customWidth="1"/>
    <col min="6" max="6" width="28" customWidth="1"/>
  </cols>
  <sheetData>
    <row r="1" spans="1:6" ht="42" customHeight="1" x14ac:dyDescent="0.25">
      <c r="A1" s="8" t="s">
        <v>193</v>
      </c>
      <c r="B1" s="8"/>
      <c r="C1" s="8"/>
      <c r="D1" s="8"/>
      <c r="E1" s="8"/>
      <c r="F1" s="8"/>
    </row>
    <row r="2" spans="1:6" ht="19.5" customHeight="1" x14ac:dyDescent="0.25">
      <c r="A2" s="7" t="s">
        <v>194</v>
      </c>
      <c r="B2" s="7"/>
      <c r="C2" s="7"/>
      <c r="D2" s="7"/>
      <c r="E2" s="7"/>
      <c r="F2" s="7"/>
    </row>
    <row r="4" spans="1:6" ht="21.75" customHeight="1" x14ac:dyDescent="0.25">
      <c r="A4" s="6" t="s">
        <v>195</v>
      </c>
      <c r="B4" s="6"/>
      <c r="C4" s="6"/>
      <c r="D4" s="6"/>
      <c r="E4" s="6"/>
      <c r="F4" s="6"/>
    </row>
    <row r="5" spans="1:6" ht="30" customHeight="1" x14ac:dyDescent="0.25">
      <c r="A5" s="13" t="s">
        <v>18</v>
      </c>
      <c r="B5" s="13" t="s">
        <v>196</v>
      </c>
      <c r="C5" s="13" t="s">
        <v>197</v>
      </c>
      <c r="D5" s="13" t="s">
        <v>198</v>
      </c>
      <c r="E5" s="13" t="s">
        <v>199</v>
      </c>
      <c r="F5" s="13" t="s">
        <v>21</v>
      </c>
    </row>
    <row r="6" spans="1:6" x14ac:dyDescent="0.25">
      <c r="A6" s="11" t="s">
        <v>22</v>
      </c>
      <c r="B6" s="28">
        <f>SUMIF('Startup Expenses'!A6:A29,A6,'Startup Expenses'!C6:C29)</f>
        <v>0</v>
      </c>
      <c r="C6" s="22">
        <v>0</v>
      </c>
      <c r="D6" s="19">
        <f t="shared" ref="D6:D16" si="0">C6-B6</f>
        <v>0</v>
      </c>
      <c r="E6" s="33">
        <f t="shared" ref="E6:E16" si="1">IF(B6=0,0,D6/B6)</f>
        <v>0</v>
      </c>
      <c r="F6" s="11"/>
    </row>
    <row r="7" spans="1:6" x14ac:dyDescent="0.25">
      <c r="A7" s="11" t="s">
        <v>31</v>
      </c>
      <c r="B7" s="28">
        <f>SUMIF('Startup Expenses'!A6:A29,A7,'Startup Expenses'!C6:C29)</f>
        <v>0</v>
      </c>
      <c r="C7" s="22">
        <v>0</v>
      </c>
      <c r="D7" s="19">
        <f t="shared" si="0"/>
        <v>0</v>
      </c>
      <c r="E7" s="33">
        <f t="shared" si="1"/>
        <v>0</v>
      </c>
      <c r="F7" s="11"/>
    </row>
    <row r="8" spans="1:6" x14ac:dyDescent="0.25">
      <c r="A8" s="11" t="s">
        <v>39</v>
      </c>
      <c r="B8" s="28">
        <f>SUMIF('Startup Expenses'!A6:A29,A8,'Startup Expenses'!C6:C29)</f>
        <v>0</v>
      </c>
      <c r="C8" s="22">
        <v>0</v>
      </c>
      <c r="D8" s="19">
        <f t="shared" si="0"/>
        <v>0</v>
      </c>
      <c r="E8" s="33">
        <f t="shared" si="1"/>
        <v>0</v>
      </c>
      <c r="F8" s="11"/>
    </row>
    <row r="9" spans="1:6" x14ac:dyDescent="0.25">
      <c r="A9" s="11" t="s">
        <v>46</v>
      </c>
      <c r="B9" s="28">
        <f>SUMIF('Startup Expenses'!A6:A29,A9,'Startup Expenses'!C6:C29)</f>
        <v>0</v>
      </c>
      <c r="C9" s="22">
        <v>0</v>
      </c>
      <c r="D9" s="19">
        <f t="shared" si="0"/>
        <v>0</v>
      </c>
      <c r="E9" s="33">
        <f t="shared" si="1"/>
        <v>0</v>
      </c>
      <c r="F9" s="11"/>
    </row>
    <row r="10" spans="1:6" x14ac:dyDescent="0.25">
      <c r="A10" s="11" t="s">
        <v>50</v>
      </c>
      <c r="B10" s="28">
        <f>SUMIF('Startup Expenses'!A6:A29,A10,'Startup Expenses'!C6:C29)</f>
        <v>0</v>
      </c>
      <c r="C10" s="22">
        <v>0</v>
      </c>
      <c r="D10" s="19">
        <f t="shared" si="0"/>
        <v>0</v>
      </c>
      <c r="E10" s="33">
        <f t="shared" si="1"/>
        <v>0</v>
      </c>
      <c r="F10" s="11"/>
    </row>
    <row r="11" spans="1:6" x14ac:dyDescent="0.25">
      <c r="A11" s="11" t="s">
        <v>53</v>
      </c>
      <c r="B11" s="28">
        <f>SUMIF('Startup Expenses'!A6:A29,A11,'Startup Expenses'!C6:C29)</f>
        <v>0</v>
      </c>
      <c r="C11" s="22">
        <v>0</v>
      </c>
      <c r="D11" s="19">
        <f t="shared" si="0"/>
        <v>0</v>
      </c>
      <c r="E11" s="33">
        <f t="shared" si="1"/>
        <v>0</v>
      </c>
      <c r="F11" s="11"/>
    </row>
    <row r="12" spans="1:6" x14ac:dyDescent="0.25">
      <c r="A12" s="11" t="s">
        <v>56</v>
      </c>
      <c r="B12" s="28">
        <f>SUMIF('Startup Expenses'!A6:A29,A12,'Startup Expenses'!C6:C29)</f>
        <v>0</v>
      </c>
      <c r="C12" s="22">
        <v>0</v>
      </c>
      <c r="D12" s="19">
        <f t="shared" si="0"/>
        <v>0</v>
      </c>
      <c r="E12" s="33">
        <f t="shared" si="1"/>
        <v>0</v>
      </c>
      <c r="F12" s="11"/>
    </row>
    <row r="13" spans="1:6" x14ac:dyDescent="0.25">
      <c r="A13" s="11" t="s">
        <v>61</v>
      </c>
      <c r="B13" s="28">
        <f>SUMIF('Startup Expenses'!A6:A29,A13,'Startup Expenses'!C6:C29)</f>
        <v>0</v>
      </c>
      <c r="C13" s="22">
        <v>0</v>
      </c>
      <c r="D13" s="19">
        <f t="shared" si="0"/>
        <v>0</v>
      </c>
      <c r="E13" s="33">
        <f t="shared" si="1"/>
        <v>0</v>
      </c>
      <c r="F13" s="11"/>
    </row>
    <row r="14" spans="1:6" x14ac:dyDescent="0.25">
      <c r="A14" s="11" t="s">
        <v>184</v>
      </c>
      <c r="B14" s="28">
        <f>'Equipment Cost Estimator'!D24</f>
        <v>0</v>
      </c>
      <c r="C14" s="22">
        <v>0</v>
      </c>
      <c r="D14" s="19">
        <f t="shared" si="0"/>
        <v>0</v>
      </c>
      <c r="E14" s="33">
        <f t="shared" si="1"/>
        <v>0</v>
      </c>
      <c r="F14" s="20"/>
    </row>
    <row r="15" spans="1:6" x14ac:dyDescent="0.25">
      <c r="A15" s="11" t="s">
        <v>185</v>
      </c>
      <c r="B15" s="28">
        <f>'Working Capital Calculator'!B15</f>
        <v>0</v>
      </c>
      <c r="C15" s="22">
        <v>0</v>
      </c>
      <c r="D15" s="19">
        <f t="shared" si="0"/>
        <v>0</v>
      </c>
      <c r="E15" s="33">
        <f t="shared" si="1"/>
        <v>0</v>
      </c>
      <c r="F15" s="20"/>
    </row>
    <row r="16" spans="1:6" x14ac:dyDescent="0.25">
      <c r="A16" s="25" t="s">
        <v>200</v>
      </c>
      <c r="B16" s="17">
        <f>SUM(B6:B15)</f>
        <v>0</v>
      </c>
      <c r="C16" s="17">
        <f>SUM(C6:C15)</f>
        <v>0</v>
      </c>
      <c r="D16" s="17">
        <f t="shared" si="0"/>
        <v>0</v>
      </c>
      <c r="E16" s="34">
        <f t="shared" si="1"/>
        <v>0</v>
      </c>
      <c r="F16" s="18"/>
    </row>
    <row r="18" spans="1:6" ht="22.35" customHeight="1" x14ac:dyDescent="0.25">
      <c r="A18" s="4" t="s">
        <v>201</v>
      </c>
      <c r="B18" s="4"/>
      <c r="C18" s="4"/>
      <c r="D18" s="4"/>
      <c r="E18" s="4"/>
      <c r="F18" s="4"/>
    </row>
  </sheetData>
  <mergeCells count="4">
    <mergeCell ref="A1:F1"/>
    <mergeCell ref="A2:F2"/>
    <mergeCell ref="A4:F4"/>
    <mergeCell ref="A18:F18"/>
  </mergeCells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B3A4B"/>
  </sheetPr>
  <dimension ref="A1:C17"/>
  <sheetViews>
    <sheetView showGridLines="0" tabSelected="1" zoomScaleNormal="100" workbookViewId="0">
      <pane ySplit="2" topLeftCell="A3" activePane="bottomLeft" state="frozen"/>
      <selection pane="bottomLeft" sqref="A1:C1"/>
    </sheetView>
  </sheetViews>
  <sheetFormatPr defaultColWidth="8.7109375" defaultRowHeight="15" x14ac:dyDescent="0.25"/>
  <cols>
    <col min="1" max="1" width="40" customWidth="1"/>
    <col min="2" max="2" width="20" customWidth="1"/>
    <col min="3" max="3" width="34" customWidth="1"/>
  </cols>
  <sheetData>
    <row r="1" spans="1:3" ht="42" customHeight="1" x14ac:dyDescent="0.25">
      <c r="A1" s="8" t="s">
        <v>202</v>
      </c>
      <c r="B1" s="8"/>
      <c r="C1" s="8"/>
    </row>
    <row r="2" spans="1:3" ht="19.5" customHeight="1" x14ac:dyDescent="0.25">
      <c r="A2" s="7" t="s">
        <v>203</v>
      </c>
      <c r="B2" s="7"/>
      <c r="C2" s="7"/>
    </row>
    <row r="4" spans="1:3" ht="21.75" customHeight="1" x14ac:dyDescent="0.25">
      <c r="A4" s="6" t="s">
        <v>161</v>
      </c>
      <c r="B4" s="6"/>
      <c r="C4" s="6"/>
    </row>
    <row r="5" spans="1:3" ht="30" customHeight="1" x14ac:dyDescent="0.25">
      <c r="A5" s="13" t="s">
        <v>162</v>
      </c>
      <c r="B5" s="13" t="s">
        <v>107</v>
      </c>
      <c r="C5" s="13" t="s">
        <v>21</v>
      </c>
    </row>
    <row r="6" spans="1:3" x14ac:dyDescent="0.25">
      <c r="A6" s="11" t="s">
        <v>204</v>
      </c>
      <c r="B6" s="22">
        <v>0</v>
      </c>
      <c r="C6" s="24" t="s">
        <v>205</v>
      </c>
    </row>
    <row r="7" spans="1:3" x14ac:dyDescent="0.25">
      <c r="A7" s="11" t="s">
        <v>206</v>
      </c>
      <c r="B7" s="22">
        <v>0</v>
      </c>
      <c r="C7" s="24" t="s">
        <v>207</v>
      </c>
    </row>
    <row r="8" spans="1:3" x14ac:dyDescent="0.25">
      <c r="A8" s="11" t="s">
        <v>208</v>
      </c>
      <c r="B8" s="28">
        <f>'Monthly Operating Expenses'!B22</f>
        <v>0</v>
      </c>
      <c r="C8" s="24" t="s">
        <v>164</v>
      </c>
    </row>
    <row r="10" spans="1:3" ht="21.75" customHeight="1" x14ac:dyDescent="0.25">
      <c r="A10" s="6" t="s">
        <v>209</v>
      </c>
      <c r="B10" s="6"/>
      <c r="C10" s="6"/>
    </row>
    <row r="11" spans="1:3" ht="30" customHeight="1" x14ac:dyDescent="0.25">
      <c r="A11" s="13" t="s">
        <v>210</v>
      </c>
      <c r="B11" s="13" t="s">
        <v>211</v>
      </c>
      <c r="C11" s="13" t="s">
        <v>21</v>
      </c>
    </row>
    <row r="12" spans="1:3" x14ac:dyDescent="0.25">
      <c r="A12" s="11" t="s">
        <v>212</v>
      </c>
      <c r="B12" s="19">
        <f>B6-B7</f>
        <v>0</v>
      </c>
      <c r="C12" s="20"/>
    </row>
    <row r="13" spans="1:3" x14ac:dyDescent="0.25">
      <c r="A13" s="11" t="s">
        <v>213</v>
      </c>
      <c r="B13" s="33">
        <f>IF(B6=0,0,B12/B6)</f>
        <v>0</v>
      </c>
      <c r="C13" s="20"/>
    </row>
    <row r="14" spans="1:3" x14ac:dyDescent="0.25">
      <c r="A14" s="35" t="s">
        <v>214</v>
      </c>
      <c r="B14" s="36">
        <f>IF(B12=0,0,B8/B12)</f>
        <v>0</v>
      </c>
      <c r="C14" s="18"/>
    </row>
    <row r="15" spans="1:3" x14ac:dyDescent="0.25">
      <c r="A15" s="35" t="s">
        <v>215</v>
      </c>
      <c r="B15" s="17">
        <f>B14*B6</f>
        <v>0</v>
      </c>
      <c r="C15" s="18"/>
    </row>
    <row r="17" spans="1:3" ht="22.35" customHeight="1" x14ac:dyDescent="0.25">
      <c r="A17" s="4" t="s">
        <v>216</v>
      </c>
      <c r="B17" s="4"/>
      <c r="C17" s="4"/>
    </row>
  </sheetData>
  <mergeCells count="5">
    <mergeCell ref="A1:C1"/>
    <mergeCell ref="A2:C2"/>
    <mergeCell ref="A4:C4"/>
    <mergeCell ref="A10:C10"/>
    <mergeCell ref="A17:C17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Instructions</vt:lpstr>
      <vt:lpstr>Startup Expenses</vt:lpstr>
      <vt:lpstr>Equipment Cost Estimator</vt:lpstr>
      <vt:lpstr>Lease vs Buy</vt:lpstr>
      <vt:lpstr>Monthly Operating Expenses</vt:lpstr>
      <vt:lpstr>Working Capital Calculator</vt:lpstr>
      <vt:lpstr>Startup Investment Summary</vt:lpstr>
      <vt:lpstr>Budget vs Actual Tracker</vt:lpstr>
      <vt:lpstr>Break-Even Estimate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Sagheer Ahmad</cp:lastModifiedBy>
  <cp:revision>0</cp:revision>
  <dcterms:created xsi:type="dcterms:W3CDTF">2026-07-06T04:17:34Z</dcterms:created>
  <dcterms:modified xsi:type="dcterms:W3CDTF">2026-07-06T04:22:07Z</dcterms:modified>
  <dc:language>en-US</dc:language>
</cp:coreProperties>
</file>